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320" yWindow="-156" windowWidth="8136" windowHeight="5676" tabRatio="778"/>
  </bookViews>
  <sheets>
    <sheet name="Net Payment" sheetId="82" r:id="rId1"/>
    <sheet name="Charter Schools" sheetId="75" r:id="rId2"/>
    <sheet name="0054" sheetId="25" r:id="rId3"/>
    <sheet name="0642" sheetId="26" r:id="rId4"/>
    <sheet name="0664" sheetId="27" r:id="rId5"/>
    <sheet name="1461" sheetId="28" r:id="rId6"/>
    <sheet name="1571" sheetId="29" r:id="rId7"/>
    <sheet name="2521" sheetId="30" r:id="rId8"/>
    <sheet name="2531" sheetId="31" r:id="rId9"/>
    <sheet name="2641" sheetId="32" r:id="rId10"/>
    <sheet name="2791" sheetId="34" r:id="rId11"/>
    <sheet name="2801" sheetId="35" r:id="rId12"/>
    <sheet name="2911" sheetId="36" r:id="rId13"/>
    <sheet name="2941" sheetId="37" r:id="rId14"/>
    <sheet name="3083" sheetId="38" r:id="rId15"/>
    <sheet name="3345" sheetId="40" r:id="rId16"/>
    <sheet name="3347" sheetId="41" r:id="rId17"/>
    <sheet name="3381" sheetId="42" r:id="rId18"/>
    <sheet name="3382" sheetId="43" r:id="rId19"/>
    <sheet name="3385" sheetId="45" r:id="rId20"/>
    <sheet name="3386" sheetId="46" r:id="rId21"/>
    <sheet name="3391" sheetId="47" r:id="rId22"/>
    <sheet name="3394" sheetId="49" r:id="rId23"/>
    <sheet name="3395" sheetId="50" r:id="rId24"/>
    <sheet name="3396" sheetId="51" r:id="rId25"/>
    <sheet name="3398" sheetId="52" r:id="rId26"/>
    <sheet name="3400" sheetId="53" r:id="rId27"/>
    <sheet name="3401" sheetId="54" r:id="rId28"/>
    <sheet name="3413" sheetId="56" r:id="rId29"/>
    <sheet name="3421" sheetId="57" r:id="rId30"/>
    <sheet name="3431" sheetId="58" r:id="rId31"/>
    <sheet name="3441" sheetId="77" r:id="rId32"/>
    <sheet name="3443" sheetId="78" r:id="rId33"/>
    <sheet name="3941" sheetId="60" r:id="rId34"/>
    <sheet name="3961" sheetId="62" r:id="rId35"/>
    <sheet name="3971" sheetId="63" r:id="rId36"/>
    <sheet name="4000" sheetId="64" r:id="rId37"/>
    <sheet name="4002" sheetId="65" r:id="rId38"/>
    <sheet name="4010" sheetId="66" r:id="rId39"/>
    <sheet name="4012" sheetId="67" r:id="rId40"/>
    <sheet name="4013" sheetId="68" r:id="rId41"/>
    <sheet name="4020" sheetId="69" r:id="rId42"/>
    <sheet name="4037" sheetId="70" r:id="rId43"/>
    <sheet name="4040" sheetId="79" r:id="rId44"/>
    <sheet name="4041" sheetId="73" r:id="rId45"/>
  </sheets>
  <definedNames>
    <definedName name="_1.__2009_10_FEFP_State_and_Local_Funding" localSheetId="2">'0054'!$B$6</definedName>
    <definedName name="_1.__2009_10_FEFP_State_and_Local_Funding" localSheetId="3">'0642'!$B$6</definedName>
    <definedName name="_1.__2009_10_FEFP_State_and_Local_Funding" localSheetId="4">'0664'!$B$6</definedName>
    <definedName name="_1.__2009_10_FEFP_State_and_Local_Funding" localSheetId="5">'1461'!$B$6</definedName>
    <definedName name="_1.__2009_10_FEFP_State_and_Local_Funding" localSheetId="6">'1571'!$B$6</definedName>
    <definedName name="_1.__2009_10_FEFP_State_and_Local_Funding" localSheetId="7">'2521'!$B$6</definedName>
    <definedName name="_1.__2009_10_FEFP_State_and_Local_Funding" localSheetId="8">'2531'!$B$6</definedName>
    <definedName name="_1.__2009_10_FEFP_State_and_Local_Funding" localSheetId="9">'2641'!$B$6</definedName>
    <definedName name="_1.__2009_10_FEFP_State_and_Local_Funding" localSheetId="10">'2791'!$B$6</definedName>
    <definedName name="_1.__2009_10_FEFP_State_and_Local_Funding" localSheetId="11">'2801'!$B$6</definedName>
    <definedName name="_1.__2009_10_FEFP_State_and_Local_Funding" localSheetId="12">'2911'!$B$6</definedName>
    <definedName name="_1.__2009_10_FEFP_State_and_Local_Funding" localSheetId="13">'2941'!$B$6</definedName>
    <definedName name="_1.__2009_10_FEFP_State_and_Local_Funding" localSheetId="14">'3083'!$B$6</definedName>
    <definedName name="_1.__2009_10_FEFP_State_and_Local_Funding" localSheetId="15">'3345'!$B$6</definedName>
    <definedName name="_1.__2009_10_FEFP_State_and_Local_Funding" localSheetId="16">'3347'!$B$6</definedName>
    <definedName name="_1.__2009_10_FEFP_State_and_Local_Funding" localSheetId="17">'3381'!$B$6</definedName>
    <definedName name="_1.__2009_10_FEFP_State_and_Local_Funding" localSheetId="18">'3382'!$B$6</definedName>
    <definedName name="_1.__2009_10_FEFP_State_and_Local_Funding" localSheetId="19">'3385'!$B$6</definedName>
    <definedName name="_1.__2009_10_FEFP_State_and_Local_Funding" localSheetId="20">'3386'!$B$6</definedName>
    <definedName name="_1.__2009_10_FEFP_State_and_Local_Funding" localSheetId="21">'3391'!$B$6</definedName>
    <definedName name="_1.__2009_10_FEFP_State_and_Local_Funding" localSheetId="22">'3394'!$B$6</definedName>
    <definedName name="_1.__2009_10_FEFP_State_and_Local_Funding" localSheetId="23">'3395'!$B$6</definedName>
    <definedName name="_1.__2009_10_FEFP_State_and_Local_Funding" localSheetId="24">'3396'!$B$6</definedName>
    <definedName name="_1.__2009_10_FEFP_State_and_Local_Funding" localSheetId="25">'3398'!$B$6</definedName>
    <definedName name="_1.__2009_10_FEFP_State_and_Local_Funding" localSheetId="26">'3400'!$B$6</definedName>
    <definedName name="_1.__2009_10_FEFP_State_and_Local_Funding" localSheetId="27">'3401'!$B$6</definedName>
    <definedName name="_1.__2009_10_FEFP_State_and_Local_Funding" localSheetId="28">'3413'!$B$6</definedName>
    <definedName name="_1.__2009_10_FEFP_State_and_Local_Funding" localSheetId="29">'3421'!$B$6</definedName>
    <definedName name="_1.__2009_10_FEFP_State_and_Local_Funding" localSheetId="30">'3431'!$B$6</definedName>
    <definedName name="_1.__2009_10_FEFP_State_and_Local_Funding" localSheetId="31">'3441'!$B$6</definedName>
    <definedName name="_1.__2009_10_FEFP_State_and_Local_Funding" localSheetId="32">'3443'!$B$6</definedName>
    <definedName name="_1.__2009_10_FEFP_State_and_Local_Funding" localSheetId="33">'3941'!$B$6</definedName>
    <definedName name="_1.__2009_10_FEFP_State_and_Local_Funding" localSheetId="34">'3961'!$B$6</definedName>
    <definedName name="_1.__2009_10_FEFP_State_and_Local_Funding" localSheetId="35">'3971'!$B$6</definedName>
    <definedName name="_1.__2009_10_FEFP_State_and_Local_Funding" localSheetId="36">'4000'!$B$6</definedName>
    <definedName name="_1.__2009_10_FEFP_State_and_Local_Funding" localSheetId="37">'4002'!$B$6</definedName>
    <definedName name="_1.__2009_10_FEFP_State_and_Local_Funding" localSheetId="38">'4010'!$B$6</definedName>
    <definedName name="_1.__2009_10_FEFP_State_and_Local_Funding" localSheetId="39">'4012'!$B$6</definedName>
    <definedName name="_1.__2009_10_FEFP_State_and_Local_Funding" localSheetId="40">'4013'!$B$6</definedName>
    <definedName name="_1.__2009_10_FEFP_State_and_Local_Funding" localSheetId="41">'4020'!$B$6</definedName>
    <definedName name="_1.__2009_10_FEFP_State_and_Local_Funding" localSheetId="42">'4037'!$B$6</definedName>
    <definedName name="_1.__2009_10_FEFP_State_and_Local_Funding" localSheetId="43">#REF!</definedName>
    <definedName name="_1.__2009_10_FEFP_State_and_Local_Funding" localSheetId="44">'4041'!$B$6</definedName>
    <definedName name="_1.__2009_10_FEFP_State_and_Local_Funding" localSheetId="1">#REF!</definedName>
    <definedName name="_1.__2009_10_FEFP_State_and_Local_Funding" localSheetId="0">#REF!</definedName>
    <definedName name="_1.__2009_10_FEFP_State_and_Local_Funding">#REF!</definedName>
    <definedName name="_1.__2010_11_FEFP_State_and_Local_Funding" localSheetId="2">'0054'!$B$6</definedName>
    <definedName name="_1.__2010_11_FEFP_State_and_Local_Funding" localSheetId="3">'0642'!$B$6</definedName>
    <definedName name="_1.__2010_11_FEFP_State_and_Local_Funding" localSheetId="4">'0664'!$B$6</definedName>
    <definedName name="_1.__2010_11_FEFP_State_and_Local_Funding" localSheetId="5">'1461'!$B$6</definedName>
    <definedName name="_1.__2010_11_FEFP_State_and_Local_Funding" localSheetId="6">'1571'!$B$6</definedName>
    <definedName name="_1.__2010_11_FEFP_State_and_Local_Funding" localSheetId="7">'2521'!$B$6</definedName>
    <definedName name="_1.__2010_11_FEFP_State_and_Local_Funding" localSheetId="8">'2531'!$B$6</definedName>
    <definedName name="_1.__2010_11_FEFP_State_and_Local_Funding" localSheetId="9">'2641'!$B$6</definedName>
    <definedName name="_1.__2010_11_FEFP_State_and_Local_Funding" localSheetId="10">'2791'!$B$6</definedName>
    <definedName name="_1.__2010_11_FEFP_State_and_Local_Funding" localSheetId="11">'2801'!$B$6</definedName>
    <definedName name="_1.__2010_11_FEFP_State_and_Local_Funding" localSheetId="12">'2911'!$B$6</definedName>
    <definedName name="_1.__2010_11_FEFP_State_and_Local_Funding" localSheetId="13">'2941'!$B$6</definedName>
    <definedName name="_1.__2010_11_FEFP_State_and_Local_Funding" localSheetId="14">'3083'!$B$6</definedName>
    <definedName name="_1.__2010_11_FEFP_State_and_Local_Funding" localSheetId="15">'3345'!$B$6</definedName>
    <definedName name="_1.__2010_11_FEFP_State_and_Local_Funding" localSheetId="16">'3347'!$B$6</definedName>
    <definedName name="_1.__2010_11_FEFP_State_and_Local_Funding" localSheetId="17">'3381'!$B$6</definedName>
    <definedName name="_1.__2010_11_FEFP_State_and_Local_Funding" localSheetId="18">'3382'!$B$6</definedName>
    <definedName name="_1.__2010_11_FEFP_State_and_Local_Funding" localSheetId="19">'3385'!$B$6</definedName>
    <definedName name="_1.__2010_11_FEFP_State_and_Local_Funding" localSheetId="20">'3386'!$B$6</definedName>
    <definedName name="_1.__2010_11_FEFP_State_and_Local_Funding" localSheetId="21">'3391'!$B$6</definedName>
    <definedName name="_1.__2010_11_FEFP_State_and_Local_Funding" localSheetId="22">'3394'!$B$6</definedName>
    <definedName name="_1.__2010_11_FEFP_State_and_Local_Funding" localSheetId="23">'3395'!$B$6</definedName>
    <definedName name="_1.__2010_11_FEFP_State_and_Local_Funding" localSheetId="24">'3396'!$B$6</definedName>
    <definedName name="_1.__2010_11_FEFP_State_and_Local_Funding" localSheetId="25">'3398'!$B$6</definedName>
    <definedName name="_1.__2010_11_FEFP_State_and_Local_Funding" localSheetId="26">'3400'!$B$6</definedName>
    <definedName name="_1.__2010_11_FEFP_State_and_Local_Funding" localSheetId="27">'3401'!$B$6</definedName>
    <definedName name="_1.__2010_11_FEFP_State_and_Local_Funding" localSheetId="28">'3413'!$B$6</definedName>
    <definedName name="_1.__2010_11_FEFP_State_and_Local_Funding" localSheetId="29">'3421'!$B$6</definedName>
    <definedName name="_1.__2010_11_FEFP_State_and_Local_Funding" localSheetId="30">'3431'!$B$6</definedName>
    <definedName name="_1.__2010_11_FEFP_State_and_Local_Funding" localSheetId="31">'3441'!$B$6</definedName>
    <definedName name="_1.__2010_11_FEFP_State_and_Local_Funding" localSheetId="32">'3443'!$B$6</definedName>
    <definedName name="_1.__2010_11_FEFP_State_and_Local_Funding" localSheetId="33">'3941'!$B$6</definedName>
    <definedName name="_1.__2010_11_FEFP_State_and_Local_Funding" localSheetId="34">'3961'!$B$6</definedName>
    <definedName name="_1.__2010_11_FEFP_State_and_Local_Funding" localSheetId="35">'3971'!$B$6</definedName>
    <definedName name="_1.__2010_11_FEFP_State_and_Local_Funding" localSheetId="36">'4000'!$B$6</definedName>
    <definedName name="_1.__2010_11_FEFP_State_and_Local_Funding" localSheetId="37">'4002'!$B$6</definedName>
    <definedName name="_1.__2010_11_FEFP_State_and_Local_Funding" localSheetId="38">'4010'!$B$6</definedName>
    <definedName name="_1.__2010_11_FEFP_State_and_Local_Funding" localSheetId="39">'4012'!$B$6</definedName>
    <definedName name="_1.__2010_11_FEFP_State_and_Local_Funding" localSheetId="40">'4013'!$B$6</definedName>
    <definedName name="_1.__2010_11_FEFP_State_and_Local_Funding" localSheetId="41">'4020'!$B$6</definedName>
    <definedName name="_1.__2010_11_FEFP_State_and_Local_Funding" localSheetId="42">'4037'!$B$6</definedName>
    <definedName name="_1.__2010_11_FEFP_State_and_Local_Funding" localSheetId="43">#REF!</definedName>
    <definedName name="_1.__2010_11_FEFP_State_and_Local_Funding" localSheetId="44">'4041'!$B$6</definedName>
    <definedName name="_1.__2010_11_FEFP_State_and_Local_Funding" localSheetId="1">#REF!</definedName>
    <definedName name="_1.__2010_11_FEFP_State_and_Local_Funding" localSheetId="0">#REF!</definedName>
    <definedName name="_1.__2010_11_FEFP_State_and_Local_Funding">#REF!</definedName>
    <definedName name="_101_Basic_K_3" localSheetId="2">'0054'!$B$10</definedName>
    <definedName name="_101_Basic_K_3" localSheetId="3">'0642'!$B$10</definedName>
    <definedName name="_101_Basic_K_3" localSheetId="4">'0664'!$B$10</definedName>
    <definedName name="_101_Basic_K_3" localSheetId="5">'1461'!$B$10</definedName>
    <definedName name="_101_Basic_K_3" localSheetId="6">'1571'!$B$10</definedName>
    <definedName name="_101_Basic_K_3" localSheetId="7">'2521'!$B$10</definedName>
    <definedName name="_101_Basic_K_3" localSheetId="8">'2531'!$B$10</definedName>
    <definedName name="_101_Basic_K_3" localSheetId="9">'2641'!$B$10</definedName>
    <definedName name="_101_Basic_K_3" localSheetId="10">'2791'!$B$10</definedName>
    <definedName name="_101_Basic_K_3" localSheetId="11">'2801'!$B$10</definedName>
    <definedName name="_101_Basic_K_3" localSheetId="12">'2911'!$B$10</definedName>
    <definedName name="_101_Basic_K_3" localSheetId="13">'2941'!$B$10</definedName>
    <definedName name="_101_Basic_K_3" localSheetId="14">'3083'!$B$10</definedName>
    <definedName name="_101_Basic_K_3" localSheetId="15">'3345'!$B$10</definedName>
    <definedName name="_101_Basic_K_3" localSheetId="16">'3347'!$B$10</definedName>
    <definedName name="_101_Basic_K_3" localSheetId="17">'3381'!$B$10</definedName>
    <definedName name="_101_Basic_K_3" localSheetId="18">'3382'!$B$10</definedName>
    <definedName name="_101_Basic_K_3" localSheetId="19">'3385'!$B$10</definedName>
    <definedName name="_101_Basic_K_3" localSheetId="20">'3386'!$B$10</definedName>
    <definedName name="_101_Basic_K_3" localSheetId="21">'3391'!$B$10</definedName>
    <definedName name="_101_Basic_K_3" localSheetId="22">'3394'!$B$10</definedName>
    <definedName name="_101_Basic_K_3" localSheetId="23">'3395'!$B$10</definedName>
    <definedName name="_101_Basic_K_3" localSheetId="24">'3396'!$B$10</definedName>
    <definedName name="_101_Basic_K_3" localSheetId="25">'3398'!$B$10</definedName>
    <definedName name="_101_Basic_K_3" localSheetId="26">'3400'!$B$10</definedName>
    <definedName name="_101_Basic_K_3" localSheetId="27">'3401'!$B$10</definedName>
    <definedName name="_101_Basic_K_3" localSheetId="28">'3413'!$B$10</definedName>
    <definedName name="_101_Basic_K_3" localSheetId="29">'3421'!$B$10</definedName>
    <definedName name="_101_Basic_K_3" localSheetId="30">'3431'!$B$10</definedName>
    <definedName name="_101_Basic_K_3" localSheetId="31">'3441'!$B$10</definedName>
    <definedName name="_101_Basic_K_3" localSheetId="32">'3443'!$B$10</definedName>
    <definedName name="_101_Basic_K_3" localSheetId="33">'3941'!$B$10</definedName>
    <definedName name="_101_Basic_K_3" localSheetId="34">'3961'!$B$10</definedName>
    <definedName name="_101_Basic_K_3" localSheetId="35">'3971'!$B$10</definedName>
    <definedName name="_101_Basic_K_3" localSheetId="36">'4000'!$B$10</definedName>
    <definedName name="_101_Basic_K_3" localSheetId="37">'4002'!$B$10</definedName>
    <definedName name="_101_Basic_K_3" localSheetId="38">'4010'!$B$10</definedName>
    <definedName name="_101_Basic_K_3" localSheetId="39">'4012'!$B$10</definedName>
    <definedName name="_101_Basic_K_3" localSheetId="40">'4013'!$B$10</definedName>
    <definedName name="_101_Basic_K_3" localSheetId="41">'4020'!$B$10</definedName>
    <definedName name="_101_Basic_K_3" localSheetId="42">'4037'!$B$10</definedName>
    <definedName name="_101_Basic_K_3" localSheetId="43">#REF!</definedName>
    <definedName name="_101_Basic_K_3" localSheetId="44">'4041'!$B$10</definedName>
    <definedName name="_101_Basic_K_3" localSheetId="1">#REF!</definedName>
    <definedName name="_101_Basic_K_3" localSheetId="0">#REF!</definedName>
    <definedName name="_101_Basic_K_3">#REF!</definedName>
    <definedName name="_102_Basic_4_8" localSheetId="2">'0054'!$B$12</definedName>
    <definedName name="_102_Basic_4_8" localSheetId="3">'0642'!$B$12</definedName>
    <definedName name="_102_Basic_4_8" localSheetId="4">'0664'!$B$12</definedName>
    <definedName name="_102_Basic_4_8" localSheetId="5">'1461'!$B$12</definedName>
    <definedName name="_102_Basic_4_8" localSheetId="6">'1571'!$B$12</definedName>
    <definedName name="_102_Basic_4_8" localSheetId="7">'2521'!$B$12</definedName>
    <definedName name="_102_Basic_4_8" localSheetId="8">'2531'!$B$12</definedName>
    <definedName name="_102_Basic_4_8" localSheetId="9">'2641'!$B$12</definedName>
    <definedName name="_102_Basic_4_8" localSheetId="10">'2791'!$B$12</definedName>
    <definedName name="_102_Basic_4_8" localSheetId="11">'2801'!$B$12</definedName>
    <definedName name="_102_Basic_4_8" localSheetId="12">'2911'!$B$12</definedName>
    <definedName name="_102_Basic_4_8" localSheetId="13">'2941'!$B$12</definedName>
    <definedName name="_102_Basic_4_8" localSheetId="14">'3083'!$B$12</definedName>
    <definedName name="_102_Basic_4_8" localSheetId="15">'3345'!$B$12</definedName>
    <definedName name="_102_Basic_4_8" localSheetId="16">'3347'!$B$12</definedName>
    <definedName name="_102_Basic_4_8" localSheetId="17">'3381'!$B$12</definedName>
    <definedName name="_102_Basic_4_8" localSheetId="18">'3382'!$B$12</definedName>
    <definedName name="_102_Basic_4_8" localSheetId="19">'3385'!$B$12</definedName>
    <definedName name="_102_Basic_4_8" localSheetId="20">'3386'!$B$12</definedName>
    <definedName name="_102_Basic_4_8" localSheetId="21">'3391'!$B$12</definedName>
    <definedName name="_102_Basic_4_8" localSheetId="22">'3394'!$B$12</definedName>
    <definedName name="_102_Basic_4_8" localSheetId="23">'3395'!$B$12</definedName>
    <definedName name="_102_Basic_4_8" localSheetId="24">'3396'!$B$12</definedName>
    <definedName name="_102_Basic_4_8" localSheetId="25">'3398'!$B$12</definedName>
    <definedName name="_102_Basic_4_8" localSheetId="26">'3400'!$B$12</definedName>
    <definedName name="_102_Basic_4_8" localSheetId="27">'3401'!$B$12</definedName>
    <definedName name="_102_Basic_4_8" localSheetId="28">'3413'!$B$12</definedName>
    <definedName name="_102_Basic_4_8" localSheetId="29">'3421'!$B$12</definedName>
    <definedName name="_102_Basic_4_8" localSheetId="30">'3431'!$B$12</definedName>
    <definedName name="_102_Basic_4_8" localSheetId="31">'3441'!$B$12</definedName>
    <definedName name="_102_Basic_4_8" localSheetId="32">'3443'!$B$12</definedName>
    <definedName name="_102_Basic_4_8" localSheetId="33">'3941'!$B$12</definedName>
    <definedName name="_102_Basic_4_8" localSheetId="34">'3961'!$B$12</definedName>
    <definedName name="_102_Basic_4_8" localSheetId="35">'3971'!$B$12</definedName>
    <definedName name="_102_Basic_4_8" localSheetId="36">'4000'!$B$12</definedName>
    <definedName name="_102_Basic_4_8" localSheetId="37">'4002'!$B$12</definedName>
    <definedName name="_102_Basic_4_8" localSheetId="38">'4010'!$B$12</definedName>
    <definedName name="_102_Basic_4_8" localSheetId="39">'4012'!$B$12</definedName>
    <definedName name="_102_Basic_4_8" localSheetId="40">'4013'!$B$12</definedName>
    <definedName name="_102_Basic_4_8" localSheetId="41">'4020'!$B$12</definedName>
    <definedName name="_102_Basic_4_8" localSheetId="42">'4037'!$B$12</definedName>
    <definedName name="_102_Basic_4_8" localSheetId="43">#REF!</definedName>
    <definedName name="_102_Basic_4_8" localSheetId="44">'4041'!$B$12</definedName>
    <definedName name="_102_Basic_4_8" localSheetId="1">#REF!</definedName>
    <definedName name="_102_Basic_4_8" localSheetId="0">#REF!</definedName>
    <definedName name="_102_Basic_4_8">#REF!</definedName>
    <definedName name="_103_Basic_9_12" localSheetId="2">'0054'!$B$14</definedName>
    <definedName name="_103_Basic_9_12" localSheetId="3">'0642'!$B$14</definedName>
    <definedName name="_103_Basic_9_12" localSheetId="4">'0664'!$B$14</definedName>
    <definedName name="_103_Basic_9_12" localSheetId="5">'1461'!$B$14</definedName>
    <definedName name="_103_Basic_9_12" localSheetId="6">'1571'!$B$14</definedName>
    <definedName name="_103_Basic_9_12" localSheetId="7">'2521'!$B$14</definedName>
    <definedName name="_103_Basic_9_12" localSheetId="8">'2531'!$B$14</definedName>
    <definedName name="_103_Basic_9_12" localSheetId="9">'2641'!$B$14</definedName>
    <definedName name="_103_Basic_9_12" localSheetId="10">'2791'!$B$14</definedName>
    <definedName name="_103_Basic_9_12" localSheetId="11">'2801'!$B$14</definedName>
    <definedName name="_103_Basic_9_12" localSheetId="12">'2911'!$B$14</definedName>
    <definedName name="_103_Basic_9_12" localSheetId="13">'2941'!$B$14</definedName>
    <definedName name="_103_Basic_9_12" localSheetId="14">'3083'!$B$14</definedName>
    <definedName name="_103_Basic_9_12" localSheetId="15">'3345'!$B$14</definedName>
    <definedName name="_103_Basic_9_12" localSheetId="16">'3347'!$B$14</definedName>
    <definedName name="_103_Basic_9_12" localSheetId="17">'3381'!$B$14</definedName>
    <definedName name="_103_Basic_9_12" localSheetId="18">'3382'!$B$14</definedName>
    <definedName name="_103_Basic_9_12" localSheetId="19">'3385'!$B$14</definedName>
    <definedName name="_103_Basic_9_12" localSheetId="20">'3386'!$B$14</definedName>
    <definedName name="_103_Basic_9_12" localSheetId="21">'3391'!$B$14</definedName>
    <definedName name="_103_Basic_9_12" localSheetId="22">'3394'!$B$14</definedName>
    <definedName name="_103_Basic_9_12" localSheetId="23">'3395'!$B$14</definedName>
    <definedName name="_103_Basic_9_12" localSheetId="24">'3396'!$B$14</definedName>
    <definedName name="_103_Basic_9_12" localSheetId="25">'3398'!$B$14</definedName>
    <definedName name="_103_Basic_9_12" localSheetId="26">'3400'!$B$14</definedName>
    <definedName name="_103_Basic_9_12" localSheetId="27">'3401'!$B$14</definedName>
    <definedName name="_103_Basic_9_12" localSheetId="28">'3413'!$B$14</definedName>
    <definedName name="_103_Basic_9_12" localSheetId="29">'3421'!$B$14</definedName>
    <definedName name="_103_Basic_9_12" localSheetId="30">'3431'!$B$14</definedName>
    <definedName name="_103_Basic_9_12" localSheetId="31">'3441'!$B$14</definedName>
    <definedName name="_103_Basic_9_12" localSheetId="32">'3443'!$B$14</definedName>
    <definedName name="_103_Basic_9_12" localSheetId="33">'3941'!$B$14</definedName>
    <definedName name="_103_Basic_9_12" localSheetId="34">'3961'!$B$14</definedName>
    <definedName name="_103_Basic_9_12" localSheetId="35">'3971'!$B$14</definedName>
    <definedName name="_103_Basic_9_12" localSheetId="36">'4000'!$B$14</definedName>
    <definedName name="_103_Basic_9_12" localSheetId="37">'4002'!$B$14</definedName>
    <definedName name="_103_Basic_9_12" localSheetId="38">'4010'!$B$14</definedName>
    <definedName name="_103_Basic_9_12" localSheetId="39">'4012'!$B$14</definedName>
    <definedName name="_103_Basic_9_12" localSheetId="40">'4013'!$B$14</definedName>
    <definedName name="_103_Basic_9_12" localSheetId="41">'4020'!$B$14</definedName>
    <definedName name="_103_Basic_9_12" localSheetId="42">'4037'!$B$14</definedName>
    <definedName name="_103_Basic_9_12" localSheetId="43">#REF!</definedName>
    <definedName name="_103_Basic_9_12" localSheetId="44">'4041'!$B$14</definedName>
    <definedName name="_103_Basic_9_12" localSheetId="1">#REF!</definedName>
    <definedName name="_103_Basic_9_12" localSheetId="0">#REF!</definedName>
    <definedName name="_103_Basic_9_12">#REF!</definedName>
    <definedName name="_111_Basic_K_3_with_ESE_Services" localSheetId="2">'0054'!$B$11</definedName>
    <definedName name="_111_Basic_K_3_with_ESE_Services" localSheetId="3">'0642'!$B$11</definedName>
    <definedName name="_111_Basic_K_3_with_ESE_Services" localSheetId="4">'0664'!$B$11</definedName>
    <definedName name="_111_Basic_K_3_with_ESE_Services" localSheetId="5">'1461'!$B$11</definedName>
    <definedName name="_111_Basic_K_3_with_ESE_Services" localSheetId="6">'1571'!$B$11</definedName>
    <definedName name="_111_Basic_K_3_with_ESE_Services" localSheetId="7">'2521'!$B$11</definedName>
    <definedName name="_111_Basic_K_3_with_ESE_Services" localSheetId="8">'2531'!$B$11</definedName>
    <definedName name="_111_Basic_K_3_with_ESE_Services" localSheetId="9">'2641'!$B$11</definedName>
    <definedName name="_111_Basic_K_3_with_ESE_Services" localSheetId="10">'2791'!$B$11</definedName>
    <definedName name="_111_Basic_K_3_with_ESE_Services" localSheetId="11">'2801'!$B$11</definedName>
    <definedName name="_111_Basic_K_3_with_ESE_Services" localSheetId="12">'2911'!$B$11</definedName>
    <definedName name="_111_Basic_K_3_with_ESE_Services" localSheetId="13">'2941'!$B$11</definedName>
    <definedName name="_111_Basic_K_3_with_ESE_Services" localSheetId="14">'3083'!$B$11</definedName>
    <definedName name="_111_Basic_K_3_with_ESE_Services" localSheetId="15">'3345'!$B$11</definedName>
    <definedName name="_111_Basic_K_3_with_ESE_Services" localSheetId="16">'3347'!$B$11</definedName>
    <definedName name="_111_Basic_K_3_with_ESE_Services" localSheetId="17">'3381'!$B$11</definedName>
    <definedName name="_111_Basic_K_3_with_ESE_Services" localSheetId="18">'3382'!$B$11</definedName>
    <definedName name="_111_Basic_K_3_with_ESE_Services" localSheetId="19">'3385'!$B$11</definedName>
    <definedName name="_111_Basic_K_3_with_ESE_Services" localSheetId="20">'3386'!$B$11</definedName>
    <definedName name="_111_Basic_K_3_with_ESE_Services" localSheetId="21">'3391'!$B$11</definedName>
    <definedName name="_111_Basic_K_3_with_ESE_Services" localSheetId="22">'3394'!$B$11</definedName>
    <definedName name="_111_Basic_K_3_with_ESE_Services" localSheetId="23">'3395'!$B$11</definedName>
    <definedName name="_111_Basic_K_3_with_ESE_Services" localSheetId="24">'3396'!$B$11</definedName>
    <definedName name="_111_Basic_K_3_with_ESE_Services" localSheetId="25">'3398'!$B$11</definedName>
    <definedName name="_111_Basic_K_3_with_ESE_Services" localSheetId="26">'3400'!$B$11</definedName>
    <definedName name="_111_Basic_K_3_with_ESE_Services" localSheetId="27">'3401'!$B$11</definedName>
    <definedName name="_111_Basic_K_3_with_ESE_Services" localSheetId="28">'3413'!$B$11</definedName>
    <definedName name="_111_Basic_K_3_with_ESE_Services" localSheetId="29">'3421'!$B$11</definedName>
    <definedName name="_111_Basic_K_3_with_ESE_Services" localSheetId="30">'3431'!$B$11</definedName>
    <definedName name="_111_Basic_K_3_with_ESE_Services" localSheetId="31">'3441'!$B$11</definedName>
    <definedName name="_111_Basic_K_3_with_ESE_Services" localSheetId="32">'3443'!$B$11</definedName>
    <definedName name="_111_Basic_K_3_with_ESE_Services" localSheetId="33">'3941'!$B$11</definedName>
    <definedName name="_111_Basic_K_3_with_ESE_Services" localSheetId="34">'3961'!$B$11</definedName>
    <definedName name="_111_Basic_K_3_with_ESE_Services" localSheetId="35">'3971'!$B$11</definedName>
    <definedName name="_111_Basic_K_3_with_ESE_Services" localSheetId="36">'4000'!$B$11</definedName>
    <definedName name="_111_Basic_K_3_with_ESE_Services" localSheetId="37">'4002'!$B$11</definedName>
    <definedName name="_111_Basic_K_3_with_ESE_Services" localSheetId="38">'4010'!$B$11</definedName>
    <definedName name="_111_Basic_K_3_with_ESE_Services" localSheetId="39">'4012'!$B$11</definedName>
    <definedName name="_111_Basic_K_3_with_ESE_Services" localSheetId="40">'4013'!$B$11</definedName>
    <definedName name="_111_Basic_K_3_with_ESE_Services" localSheetId="41">'4020'!$B$11</definedName>
    <definedName name="_111_Basic_K_3_with_ESE_Services" localSheetId="42">'4037'!$B$11</definedName>
    <definedName name="_111_Basic_K_3_with_ESE_Services" localSheetId="43">#REF!</definedName>
    <definedName name="_111_Basic_K_3_with_ESE_Services" localSheetId="44">'4041'!$B$11</definedName>
    <definedName name="_111_Basic_K_3_with_ESE_Services" localSheetId="1">#REF!</definedName>
    <definedName name="_111_Basic_K_3_with_ESE_Services" localSheetId="0">#REF!</definedName>
    <definedName name="_111_Basic_K_3_with_ESE_Services">#REF!</definedName>
    <definedName name="_112_Basic_4_8_with_ESE_Services" localSheetId="2">'0054'!$B$13</definedName>
    <definedName name="_112_Basic_4_8_with_ESE_Services" localSheetId="3">'0642'!$B$13</definedName>
    <definedName name="_112_Basic_4_8_with_ESE_Services" localSheetId="4">'0664'!$B$13</definedName>
    <definedName name="_112_Basic_4_8_with_ESE_Services" localSheetId="5">'1461'!$B$13</definedName>
    <definedName name="_112_Basic_4_8_with_ESE_Services" localSheetId="6">'1571'!$B$13</definedName>
    <definedName name="_112_Basic_4_8_with_ESE_Services" localSheetId="7">'2521'!$B$13</definedName>
    <definedName name="_112_Basic_4_8_with_ESE_Services" localSheetId="8">'2531'!$B$13</definedName>
    <definedName name="_112_Basic_4_8_with_ESE_Services" localSheetId="9">'2641'!$B$13</definedName>
    <definedName name="_112_Basic_4_8_with_ESE_Services" localSheetId="10">'2791'!$B$13</definedName>
    <definedName name="_112_Basic_4_8_with_ESE_Services" localSheetId="11">'2801'!$B$13</definedName>
    <definedName name="_112_Basic_4_8_with_ESE_Services" localSheetId="12">'2911'!$B$13</definedName>
    <definedName name="_112_Basic_4_8_with_ESE_Services" localSheetId="13">'2941'!$B$13</definedName>
    <definedName name="_112_Basic_4_8_with_ESE_Services" localSheetId="14">'3083'!$B$13</definedName>
    <definedName name="_112_Basic_4_8_with_ESE_Services" localSheetId="15">'3345'!$B$13</definedName>
    <definedName name="_112_Basic_4_8_with_ESE_Services" localSheetId="16">'3347'!$B$13</definedName>
    <definedName name="_112_Basic_4_8_with_ESE_Services" localSheetId="17">'3381'!$B$13</definedName>
    <definedName name="_112_Basic_4_8_with_ESE_Services" localSheetId="18">'3382'!$B$13</definedName>
    <definedName name="_112_Basic_4_8_with_ESE_Services" localSheetId="19">'3385'!$B$13</definedName>
    <definedName name="_112_Basic_4_8_with_ESE_Services" localSheetId="20">'3386'!$B$13</definedName>
    <definedName name="_112_Basic_4_8_with_ESE_Services" localSheetId="21">'3391'!$B$13</definedName>
    <definedName name="_112_Basic_4_8_with_ESE_Services" localSheetId="22">'3394'!$B$13</definedName>
    <definedName name="_112_Basic_4_8_with_ESE_Services" localSheetId="23">'3395'!$B$13</definedName>
    <definedName name="_112_Basic_4_8_with_ESE_Services" localSheetId="24">'3396'!$B$13</definedName>
    <definedName name="_112_Basic_4_8_with_ESE_Services" localSheetId="25">'3398'!$B$13</definedName>
    <definedName name="_112_Basic_4_8_with_ESE_Services" localSheetId="26">'3400'!$B$13</definedName>
    <definedName name="_112_Basic_4_8_with_ESE_Services" localSheetId="27">'3401'!$B$13</definedName>
    <definedName name="_112_Basic_4_8_with_ESE_Services" localSheetId="28">'3413'!$B$13</definedName>
    <definedName name="_112_Basic_4_8_with_ESE_Services" localSheetId="29">'3421'!$B$13</definedName>
    <definedName name="_112_Basic_4_8_with_ESE_Services" localSheetId="30">'3431'!$B$13</definedName>
    <definedName name="_112_Basic_4_8_with_ESE_Services" localSheetId="31">'3441'!$B$13</definedName>
    <definedName name="_112_Basic_4_8_with_ESE_Services" localSheetId="32">'3443'!$B$13</definedName>
    <definedName name="_112_Basic_4_8_with_ESE_Services" localSheetId="33">'3941'!$B$13</definedName>
    <definedName name="_112_Basic_4_8_with_ESE_Services" localSheetId="34">'3961'!$B$13</definedName>
    <definedName name="_112_Basic_4_8_with_ESE_Services" localSheetId="35">'3971'!$B$13</definedName>
    <definedName name="_112_Basic_4_8_with_ESE_Services" localSheetId="36">'4000'!$B$13</definedName>
    <definedName name="_112_Basic_4_8_with_ESE_Services" localSheetId="37">'4002'!$B$13</definedName>
    <definedName name="_112_Basic_4_8_with_ESE_Services" localSheetId="38">'4010'!$B$13</definedName>
    <definedName name="_112_Basic_4_8_with_ESE_Services" localSheetId="39">'4012'!$B$13</definedName>
    <definedName name="_112_Basic_4_8_with_ESE_Services" localSheetId="40">'4013'!$B$13</definedName>
    <definedName name="_112_Basic_4_8_with_ESE_Services" localSheetId="41">'4020'!$B$13</definedName>
    <definedName name="_112_Basic_4_8_with_ESE_Services" localSheetId="42">'4037'!$B$13</definedName>
    <definedName name="_112_Basic_4_8_with_ESE_Services" localSheetId="43">#REF!</definedName>
    <definedName name="_112_Basic_4_8_with_ESE_Services" localSheetId="44">'4041'!$B$13</definedName>
    <definedName name="_112_Basic_4_8_with_ESE_Services" localSheetId="1">#REF!</definedName>
    <definedName name="_112_Basic_4_8_with_ESE_Services" localSheetId="0">#REF!</definedName>
    <definedName name="_112_Basic_4_8_with_ESE_Services">#REF!</definedName>
    <definedName name="_113_Basic_9_12_with_ESE_Services" localSheetId="2">'0054'!$B$15</definedName>
    <definedName name="_113_Basic_9_12_with_ESE_Services" localSheetId="3">'0642'!$B$15</definedName>
    <definedName name="_113_Basic_9_12_with_ESE_Services" localSheetId="4">'0664'!$B$15</definedName>
    <definedName name="_113_Basic_9_12_with_ESE_Services" localSheetId="5">'1461'!$B$15</definedName>
    <definedName name="_113_Basic_9_12_with_ESE_Services" localSheetId="6">'1571'!$B$15</definedName>
    <definedName name="_113_Basic_9_12_with_ESE_Services" localSheetId="7">'2521'!$B$15</definedName>
    <definedName name="_113_Basic_9_12_with_ESE_Services" localSheetId="8">'2531'!$B$15</definedName>
    <definedName name="_113_Basic_9_12_with_ESE_Services" localSheetId="9">'2641'!$B$15</definedName>
    <definedName name="_113_Basic_9_12_with_ESE_Services" localSheetId="10">'2791'!$B$15</definedName>
    <definedName name="_113_Basic_9_12_with_ESE_Services" localSheetId="11">'2801'!$B$15</definedName>
    <definedName name="_113_Basic_9_12_with_ESE_Services" localSheetId="12">'2911'!$B$15</definedName>
    <definedName name="_113_Basic_9_12_with_ESE_Services" localSheetId="13">'2941'!$B$15</definedName>
    <definedName name="_113_Basic_9_12_with_ESE_Services" localSheetId="14">'3083'!$B$15</definedName>
    <definedName name="_113_Basic_9_12_with_ESE_Services" localSheetId="15">'3345'!$B$15</definedName>
    <definedName name="_113_Basic_9_12_with_ESE_Services" localSheetId="16">'3347'!$B$15</definedName>
    <definedName name="_113_Basic_9_12_with_ESE_Services" localSheetId="17">'3381'!$B$15</definedName>
    <definedName name="_113_Basic_9_12_with_ESE_Services" localSheetId="18">'3382'!$B$15</definedName>
    <definedName name="_113_Basic_9_12_with_ESE_Services" localSheetId="19">'3385'!$B$15</definedName>
    <definedName name="_113_Basic_9_12_with_ESE_Services" localSheetId="20">'3386'!$B$15</definedName>
    <definedName name="_113_Basic_9_12_with_ESE_Services" localSheetId="21">'3391'!$B$15</definedName>
    <definedName name="_113_Basic_9_12_with_ESE_Services" localSheetId="22">'3394'!$B$15</definedName>
    <definedName name="_113_Basic_9_12_with_ESE_Services" localSheetId="23">'3395'!$B$15</definedName>
    <definedName name="_113_Basic_9_12_with_ESE_Services" localSheetId="24">'3396'!$B$15</definedName>
    <definedName name="_113_Basic_9_12_with_ESE_Services" localSheetId="25">'3398'!$B$15</definedName>
    <definedName name="_113_Basic_9_12_with_ESE_Services" localSheetId="26">'3400'!$B$15</definedName>
    <definedName name="_113_Basic_9_12_with_ESE_Services" localSheetId="27">'3401'!$B$15</definedName>
    <definedName name="_113_Basic_9_12_with_ESE_Services" localSheetId="28">'3413'!$B$15</definedName>
    <definedName name="_113_Basic_9_12_with_ESE_Services" localSheetId="29">'3421'!$B$15</definedName>
    <definedName name="_113_Basic_9_12_with_ESE_Services" localSheetId="30">'3431'!$B$15</definedName>
    <definedName name="_113_Basic_9_12_with_ESE_Services" localSheetId="31">'3441'!$B$15</definedName>
    <definedName name="_113_Basic_9_12_with_ESE_Services" localSheetId="32">'3443'!$B$15</definedName>
    <definedName name="_113_Basic_9_12_with_ESE_Services" localSheetId="33">'3941'!$B$15</definedName>
    <definedName name="_113_Basic_9_12_with_ESE_Services" localSheetId="34">'3961'!$B$15</definedName>
    <definedName name="_113_Basic_9_12_with_ESE_Services" localSheetId="35">'3971'!$B$15</definedName>
    <definedName name="_113_Basic_9_12_with_ESE_Services" localSheetId="36">'4000'!$B$15</definedName>
    <definedName name="_113_Basic_9_12_with_ESE_Services" localSheetId="37">'4002'!$B$15</definedName>
    <definedName name="_113_Basic_9_12_with_ESE_Services" localSheetId="38">'4010'!$B$15</definedName>
    <definedName name="_113_Basic_9_12_with_ESE_Services" localSheetId="39">'4012'!$B$15</definedName>
    <definedName name="_113_Basic_9_12_with_ESE_Services" localSheetId="40">'4013'!$B$15</definedName>
    <definedName name="_113_Basic_9_12_with_ESE_Services" localSheetId="41">'4020'!$B$15</definedName>
    <definedName name="_113_Basic_9_12_with_ESE_Services" localSheetId="42">'4037'!$B$15</definedName>
    <definedName name="_113_Basic_9_12_with_ESE_Services" localSheetId="43">#REF!</definedName>
    <definedName name="_113_Basic_9_12_with_ESE_Services" localSheetId="44">'4041'!$B$15</definedName>
    <definedName name="_113_Basic_9_12_with_ESE_Services" localSheetId="1">#REF!</definedName>
    <definedName name="_113_Basic_9_12_with_ESE_Services" localSheetId="0">#REF!</definedName>
    <definedName name="_113_Basic_9_12_with_ESE_Services">#REF!</definedName>
    <definedName name="_130_ESOL__Grade_Level_4_8" localSheetId="2">'0054'!$B$23</definedName>
    <definedName name="_130_ESOL__Grade_Level_4_8" localSheetId="3">'0642'!$B$23</definedName>
    <definedName name="_130_ESOL__Grade_Level_4_8" localSheetId="4">'0664'!$B$23</definedName>
    <definedName name="_130_ESOL__Grade_Level_4_8" localSheetId="5">'1461'!$B$23</definedName>
    <definedName name="_130_ESOL__Grade_Level_4_8" localSheetId="6">'1571'!$B$23</definedName>
    <definedName name="_130_ESOL__Grade_Level_4_8" localSheetId="7">'2521'!$B$23</definedName>
    <definedName name="_130_ESOL__Grade_Level_4_8" localSheetId="8">'2531'!$B$23</definedName>
    <definedName name="_130_ESOL__Grade_Level_4_8" localSheetId="9">'2641'!$B$23</definedName>
    <definedName name="_130_ESOL__Grade_Level_4_8" localSheetId="10">'2791'!$B$23</definedName>
    <definedName name="_130_ESOL__Grade_Level_4_8" localSheetId="11">'2801'!$B$23</definedName>
    <definedName name="_130_ESOL__Grade_Level_4_8" localSheetId="12">'2911'!$B$23</definedName>
    <definedName name="_130_ESOL__Grade_Level_4_8" localSheetId="13">'2941'!$B$23</definedName>
    <definedName name="_130_ESOL__Grade_Level_4_8" localSheetId="14">'3083'!$B$23</definedName>
    <definedName name="_130_ESOL__Grade_Level_4_8" localSheetId="15">'3345'!$B$23</definedName>
    <definedName name="_130_ESOL__Grade_Level_4_8" localSheetId="16">'3347'!$B$23</definedName>
    <definedName name="_130_ESOL__Grade_Level_4_8" localSheetId="17">'3381'!$B$23</definedName>
    <definedName name="_130_ESOL__Grade_Level_4_8" localSheetId="18">'3382'!$B$23</definedName>
    <definedName name="_130_ESOL__Grade_Level_4_8" localSheetId="19">'3385'!$B$23</definedName>
    <definedName name="_130_ESOL__Grade_Level_4_8" localSheetId="20">'3386'!$B$23</definedName>
    <definedName name="_130_ESOL__Grade_Level_4_8" localSheetId="21">'3391'!$B$23</definedName>
    <definedName name="_130_ESOL__Grade_Level_4_8" localSheetId="22">'3394'!$B$23</definedName>
    <definedName name="_130_ESOL__Grade_Level_4_8" localSheetId="23">'3395'!$B$23</definedName>
    <definedName name="_130_ESOL__Grade_Level_4_8" localSheetId="24">'3396'!$B$23</definedName>
    <definedName name="_130_ESOL__Grade_Level_4_8" localSheetId="25">'3398'!$B$23</definedName>
    <definedName name="_130_ESOL__Grade_Level_4_8" localSheetId="26">'3400'!$B$23</definedName>
    <definedName name="_130_ESOL__Grade_Level_4_8" localSheetId="27">'3401'!$B$23</definedName>
    <definedName name="_130_ESOL__Grade_Level_4_8" localSheetId="28">'3413'!$B$23</definedName>
    <definedName name="_130_ESOL__Grade_Level_4_8" localSheetId="29">'3421'!$B$23</definedName>
    <definedName name="_130_ESOL__Grade_Level_4_8" localSheetId="30">'3431'!$B$23</definedName>
    <definedName name="_130_ESOL__Grade_Level_4_8" localSheetId="31">'3441'!$B$23</definedName>
    <definedName name="_130_ESOL__Grade_Level_4_8" localSheetId="32">'3443'!$B$23</definedName>
    <definedName name="_130_ESOL__Grade_Level_4_8" localSheetId="33">'3941'!$B$23</definedName>
    <definedName name="_130_ESOL__Grade_Level_4_8" localSheetId="34">'3961'!$B$23</definedName>
    <definedName name="_130_ESOL__Grade_Level_4_8" localSheetId="35">'3971'!$B$23</definedName>
    <definedName name="_130_ESOL__Grade_Level_4_8" localSheetId="36">'4000'!$B$23</definedName>
    <definedName name="_130_ESOL__Grade_Level_4_8" localSheetId="37">'4002'!$B$23</definedName>
    <definedName name="_130_ESOL__Grade_Level_4_8" localSheetId="38">'4010'!$B$23</definedName>
    <definedName name="_130_ESOL__Grade_Level_4_8" localSheetId="39">'4012'!$B$23</definedName>
    <definedName name="_130_ESOL__Grade_Level_4_8" localSheetId="40">'4013'!$B$23</definedName>
    <definedName name="_130_ESOL__Grade_Level_4_8" localSheetId="41">'4020'!$B$23</definedName>
    <definedName name="_130_ESOL__Grade_Level_4_8" localSheetId="42">'4037'!$B$23</definedName>
    <definedName name="_130_ESOL__Grade_Level_4_8" localSheetId="43">#REF!</definedName>
    <definedName name="_130_ESOL__Grade_Level_4_8" localSheetId="44">'4041'!$B$23</definedName>
    <definedName name="_130_ESOL__Grade_Level_4_8" localSheetId="1">#REF!</definedName>
    <definedName name="_130_ESOL__Grade_Level_4_8" localSheetId="0">#REF!</definedName>
    <definedName name="_130_ESOL__Grade_Level_4_8">#REF!</definedName>
    <definedName name="_130_ESOL__Grade_Level_9_12" localSheetId="2">'0054'!$B$24</definedName>
    <definedName name="_130_ESOL__Grade_Level_9_12" localSheetId="3">'0642'!$B$24</definedName>
    <definedName name="_130_ESOL__Grade_Level_9_12" localSheetId="4">'0664'!$B$24</definedName>
    <definedName name="_130_ESOL__Grade_Level_9_12" localSheetId="5">'1461'!$B$24</definedName>
    <definedName name="_130_ESOL__Grade_Level_9_12" localSheetId="6">'1571'!$B$24</definedName>
    <definedName name="_130_ESOL__Grade_Level_9_12" localSheetId="7">'2521'!$B$24</definedName>
    <definedName name="_130_ESOL__Grade_Level_9_12" localSheetId="8">'2531'!$B$24</definedName>
    <definedName name="_130_ESOL__Grade_Level_9_12" localSheetId="9">'2641'!$B$24</definedName>
    <definedName name="_130_ESOL__Grade_Level_9_12" localSheetId="10">'2791'!$B$24</definedName>
    <definedName name="_130_ESOL__Grade_Level_9_12" localSheetId="11">'2801'!$B$24</definedName>
    <definedName name="_130_ESOL__Grade_Level_9_12" localSheetId="12">'2911'!$B$24</definedName>
    <definedName name="_130_ESOL__Grade_Level_9_12" localSheetId="13">'2941'!$B$24</definedName>
    <definedName name="_130_ESOL__Grade_Level_9_12" localSheetId="14">'3083'!$B$24</definedName>
    <definedName name="_130_ESOL__Grade_Level_9_12" localSheetId="15">'3345'!$B$24</definedName>
    <definedName name="_130_ESOL__Grade_Level_9_12" localSheetId="16">'3347'!$B$24</definedName>
    <definedName name="_130_ESOL__Grade_Level_9_12" localSheetId="17">'3381'!$B$24</definedName>
    <definedName name="_130_ESOL__Grade_Level_9_12" localSheetId="18">'3382'!$B$24</definedName>
    <definedName name="_130_ESOL__Grade_Level_9_12" localSheetId="19">'3385'!$B$24</definedName>
    <definedName name="_130_ESOL__Grade_Level_9_12" localSheetId="20">'3386'!$B$24</definedName>
    <definedName name="_130_ESOL__Grade_Level_9_12" localSheetId="21">'3391'!$B$24</definedName>
    <definedName name="_130_ESOL__Grade_Level_9_12" localSheetId="22">'3394'!$B$24</definedName>
    <definedName name="_130_ESOL__Grade_Level_9_12" localSheetId="23">'3395'!$B$24</definedName>
    <definedName name="_130_ESOL__Grade_Level_9_12" localSheetId="24">'3396'!$B$24</definedName>
    <definedName name="_130_ESOL__Grade_Level_9_12" localSheetId="25">'3398'!$B$24</definedName>
    <definedName name="_130_ESOL__Grade_Level_9_12" localSheetId="26">'3400'!$B$24</definedName>
    <definedName name="_130_ESOL__Grade_Level_9_12" localSheetId="27">'3401'!$B$24</definedName>
    <definedName name="_130_ESOL__Grade_Level_9_12" localSheetId="28">'3413'!$B$24</definedName>
    <definedName name="_130_ESOL__Grade_Level_9_12" localSheetId="29">'3421'!$B$24</definedName>
    <definedName name="_130_ESOL__Grade_Level_9_12" localSheetId="30">'3431'!$B$24</definedName>
    <definedName name="_130_ESOL__Grade_Level_9_12" localSheetId="31">'3441'!$B$24</definedName>
    <definedName name="_130_ESOL__Grade_Level_9_12" localSheetId="32">'3443'!$B$24</definedName>
    <definedName name="_130_ESOL__Grade_Level_9_12" localSheetId="33">'3941'!$B$24</definedName>
    <definedName name="_130_ESOL__Grade_Level_9_12" localSheetId="34">'3961'!$B$24</definedName>
    <definedName name="_130_ESOL__Grade_Level_9_12" localSheetId="35">'3971'!$B$24</definedName>
    <definedName name="_130_ESOL__Grade_Level_9_12" localSheetId="36">'4000'!$B$24</definedName>
    <definedName name="_130_ESOL__Grade_Level_9_12" localSheetId="37">'4002'!$B$24</definedName>
    <definedName name="_130_ESOL__Grade_Level_9_12" localSheetId="38">'4010'!$B$24</definedName>
    <definedName name="_130_ESOL__Grade_Level_9_12" localSheetId="39">'4012'!$B$24</definedName>
    <definedName name="_130_ESOL__Grade_Level_9_12" localSheetId="40">'4013'!$B$24</definedName>
    <definedName name="_130_ESOL__Grade_Level_9_12" localSheetId="41">'4020'!$B$24</definedName>
    <definedName name="_130_ESOL__Grade_Level_9_12" localSheetId="42">'4037'!$B$24</definedName>
    <definedName name="_130_ESOL__Grade_Level_9_12" localSheetId="43">#REF!</definedName>
    <definedName name="_130_ESOL__Grade_Level_9_12" localSheetId="44">'4041'!$B$24</definedName>
    <definedName name="_130_ESOL__Grade_Level_9_12" localSheetId="1">#REF!</definedName>
    <definedName name="_130_ESOL__Grade_Level_9_12" localSheetId="0">#REF!</definedName>
    <definedName name="_130_ESOL__Grade_Level_9_12">#REF!</definedName>
    <definedName name="_130_ESOL__Grade_Level_PK_3" localSheetId="2">'0054'!$B$22</definedName>
    <definedName name="_130_ESOL__Grade_Level_PK_3" localSheetId="3">'0642'!$B$22</definedName>
    <definedName name="_130_ESOL__Grade_Level_PK_3" localSheetId="4">'0664'!$B$22</definedName>
    <definedName name="_130_ESOL__Grade_Level_PK_3" localSheetId="5">'1461'!$B$22</definedName>
    <definedName name="_130_ESOL__Grade_Level_PK_3" localSheetId="6">'1571'!$B$22</definedName>
    <definedName name="_130_ESOL__Grade_Level_PK_3" localSheetId="7">'2521'!$B$22</definedName>
    <definedName name="_130_ESOL__Grade_Level_PK_3" localSheetId="8">'2531'!$B$22</definedName>
    <definedName name="_130_ESOL__Grade_Level_PK_3" localSheetId="9">'2641'!$B$22</definedName>
    <definedName name="_130_ESOL__Grade_Level_PK_3" localSheetId="10">'2791'!$B$22</definedName>
    <definedName name="_130_ESOL__Grade_Level_PK_3" localSheetId="11">'2801'!$B$22</definedName>
    <definedName name="_130_ESOL__Grade_Level_PK_3" localSheetId="12">'2911'!$B$22</definedName>
    <definedName name="_130_ESOL__Grade_Level_PK_3" localSheetId="13">'2941'!$B$22</definedName>
    <definedName name="_130_ESOL__Grade_Level_PK_3" localSheetId="14">'3083'!$B$22</definedName>
    <definedName name="_130_ESOL__Grade_Level_PK_3" localSheetId="15">'3345'!$B$22</definedName>
    <definedName name="_130_ESOL__Grade_Level_PK_3" localSheetId="16">'3347'!$B$22</definedName>
    <definedName name="_130_ESOL__Grade_Level_PK_3" localSheetId="17">'3381'!$B$22</definedName>
    <definedName name="_130_ESOL__Grade_Level_PK_3" localSheetId="18">'3382'!$B$22</definedName>
    <definedName name="_130_ESOL__Grade_Level_PK_3" localSheetId="19">'3385'!$B$22</definedName>
    <definedName name="_130_ESOL__Grade_Level_PK_3" localSheetId="20">'3386'!$B$22</definedName>
    <definedName name="_130_ESOL__Grade_Level_PK_3" localSheetId="21">'3391'!$B$22</definedName>
    <definedName name="_130_ESOL__Grade_Level_PK_3" localSheetId="22">'3394'!$B$22</definedName>
    <definedName name="_130_ESOL__Grade_Level_PK_3" localSheetId="23">'3395'!$B$22</definedName>
    <definedName name="_130_ESOL__Grade_Level_PK_3" localSheetId="24">'3396'!$B$22</definedName>
    <definedName name="_130_ESOL__Grade_Level_PK_3" localSheetId="25">'3398'!$B$22</definedName>
    <definedName name="_130_ESOL__Grade_Level_PK_3" localSheetId="26">'3400'!$B$22</definedName>
    <definedName name="_130_ESOL__Grade_Level_PK_3" localSheetId="27">'3401'!$B$22</definedName>
    <definedName name="_130_ESOL__Grade_Level_PK_3" localSheetId="28">'3413'!$B$22</definedName>
    <definedName name="_130_ESOL__Grade_Level_PK_3" localSheetId="29">'3421'!$B$22</definedName>
    <definedName name="_130_ESOL__Grade_Level_PK_3" localSheetId="30">'3431'!$B$22</definedName>
    <definedName name="_130_ESOL__Grade_Level_PK_3" localSheetId="31">'3441'!$B$22</definedName>
    <definedName name="_130_ESOL__Grade_Level_PK_3" localSheetId="32">'3443'!$B$22</definedName>
    <definedName name="_130_ESOL__Grade_Level_PK_3" localSheetId="33">'3941'!$B$22</definedName>
    <definedName name="_130_ESOL__Grade_Level_PK_3" localSheetId="34">'3961'!$B$22</definedName>
    <definedName name="_130_ESOL__Grade_Level_PK_3" localSheetId="35">'3971'!$B$22</definedName>
    <definedName name="_130_ESOL__Grade_Level_PK_3" localSheetId="36">'4000'!$B$22</definedName>
    <definedName name="_130_ESOL__Grade_Level_PK_3" localSheetId="37">'4002'!$B$22</definedName>
    <definedName name="_130_ESOL__Grade_Level_PK_3" localSheetId="38">'4010'!$B$22</definedName>
    <definedName name="_130_ESOL__Grade_Level_PK_3" localSheetId="39">'4012'!$B$22</definedName>
    <definedName name="_130_ESOL__Grade_Level_PK_3" localSheetId="40">'4013'!$B$22</definedName>
    <definedName name="_130_ESOL__Grade_Level_PK_3" localSheetId="41">'4020'!$B$22</definedName>
    <definedName name="_130_ESOL__Grade_Level_PK_3" localSheetId="42">'4037'!$B$22</definedName>
    <definedName name="_130_ESOL__Grade_Level_PK_3" localSheetId="43">#REF!</definedName>
    <definedName name="_130_ESOL__Grade_Level_PK_3" localSheetId="44">'4041'!$B$22</definedName>
    <definedName name="_130_ESOL__Grade_Level_PK_3" localSheetId="1">#REF!</definedName>
    <definedName name="_130_ESOL__Grade_Level_PK_3" localSheetId="0">#REF!</definedName>
    <definedName name="_130_ESOL__Grade_Level_PK_3">#REF!</definedName>
    <definedName name="_2.__ESE_Guaranteed_Allocation" localSheetId="2">'0054'!$B$27</definedName>
    <definedName name="_2.__ESE_Guaranteed_Allocation" localSheetId="3">'0642'!$B$27</definedName>
    <definedName name="_2.__ESE_Guaranteed_Allocation" localSheetId="4">'0664'!$B$27</definedName>
    <definedName name="_2.__ESE_Guaranteed_Allocation" localSheetId="5">'1461'!$B$27</definedName>
    <definedName name="_2.__ESE_Guaranteed_Allocation" localSheetId="6">'1571'!$B$27</definedName>
    <definedName name="_2.__ESE_Guaranteed_Allocation" localSheetId="7">'2521'!$B$27</definedName>
    <definedName name="_2.__ESE_Guaranteed_Allocation" localSheetId="8">'2531'!$B$27</definedName>
    <definedName name="_2.__ESE_Guaranteed_Allocation" localSheetId="9">'2641'!$B$27</definedName>
    <definedName name="_2.__ESE_Guaranteed_Allocation" localSheetId="10">'2791'!$B$27</definedName>
    <definedName name="_2.__ESE_Guaranteed_Allocation" localSheetId="11">'2801'!$B$27</definedName>
    <definedName name="_2.__ESE_Guaranteed_Allocation" localSheetId="12">'2911'!$B$27</definedName>
    <definedName name="_2.__ESE_Guaranteed_Allocation" localSheetId="13">'2941'!$B$27</definedName>
    <definedName name="_2.__ESE_Guaranteed_Allocation" localSheetId="14">'3083'!$B$27</definedName>
    <definedName name="_2.__ESE_Guaranteed_Allocation" localSheetId="15">'3345'!$B$27</definedName>
    <definedName name="_2.__ESE_Guaranteed_Allocation" localSheetId="16">'3347'!$B$27</definedName>
    <definedName name="_2.__ESE_Guaranteed_Allocation" localSheetId="17">'3381'!$B$27</definedName>
    <definedName name="_2.__ESE_Guaranteed_Allocation" localSheetId="18">'3382'!$B$27</definedName>
    <definedName name="_2.__ESE_Guaranteed_Allocation" localSheetId="19">'3385'!$B$27</definedName>
    <definedName name="_2.__ESE_Guaranteed_Allocation" localSheetId="20">'3386'!$B$27</definedName>
    <definedName name="_2.__ESE_Guaranteed_Allocation" localSheetId="21">'3391'!$B$27</definedName>
    <definedName name="_2.__ESE_Guaranteed_Allocation" localSheetId="22">'3394'!$B$27</definedName>
    <definedName name="_2.__ESE_Guaranteed_Allocation" localSheetId="23">'3395'!$B$27</definedName>
    <definedName name="_2.__ESE_Guaranteed_Allocation" localSheetId="24">'3396'!$B$27</definedName>
    <definedName name="_2.__ESE_Guaranteed_Allocation" localSheetId="25">'3398'!$B$27</definedName>
    <definedName name="_2.__ESE_Guaranteed_Allocation" localSheetId="26">'3400'!$B$27</definedName>
    <definedName name="_2.__ESE_Guaranteed_Allocation" localSheetId="27">'3401'!$B$27</definedName>
    <definedName name="_2.__ESE_Guaranteed_Allocation" localSheetId="28">'3413'!$B$27</definedName>
    <definedName name="_2.__ESE_Guaranteed_Allocation" localSheetId="29">'3421'!$B$27</definedName>
    <definedName name="_2.__ESE_Guaranteed_Allocation" localSheetId="30">'3431'!$B$27</definedName>
    <definedName name="_2.__ESE_Guaranteed_Allocation" localSheetId="31">'3441'!$B$27</definedName>
    <definedName name="_2.__ESE_Guaranteed_Allocation" localSheetId="32">'3443'!$B$27</definedName>
    <definedName name="_2.__ESE_Guaranteed_Allocation" localSheetId="33">'3941'!$B$27</definedName>
    <definedName name="_2.__ESE_Guaranteed_Allocation" localSheetId="34">'3961'!$B$27</definedName>
    <definedName name="_2.__ESE_Guaranteed_Allocation" localSheetId="35">'3971'!$B$27</definedName>
    <definedName name="_2.__ESE_Guaranteed_Allocation" localSheetId="36">'4000'!$B$27</definedName>
    <definedName name="_2.__ESE_Guaranteed_Allocation" localSheetId="37">'4002'!$B$27</definedName>
    <definedName name="_2.__ESE_Guaranteed_Allocation" localSheetId="38">'4010'!$B$27</definedName>
    <definedName name="_2.__ESE_Guaranteed_Allocation" localSheetId="39">'4012'!$B$27</definedName>
    <definedName name="_2.__ESE_Guaranteed_Allocation" localSheetId="40">'4013'!$B$27</definedName>
    <definedName name="_2.__ESE_Guaranteed_Allocation" localSheetId="41">'4020'!$B$27</definedName>
    <definedName name="_2.__ESE_Guaranteed_Allocation" localSheetId="42">'4037'!$B$27</definedName>
    <definedName name="_2.__ESE_Guaranteed_Allocation" localSheetId="43">#REF!</definedName>
    <definedName name="_2.__ESE_Guaranteed_Allocation" localSheetId="44">'4041'!$B$27</definedName>
    <definedName name="_2.__ESE_Guaranteed_Allocation" localSheetId="1">#REF!</definedName>
    <definedName name="_2.__ESE_Guaranteed_Allocation" localSheetId="0">#REF!</definedName>
    <definedName name="_2.__ESE_Guaranteed_Allocation">#REF!</definedName>
    <definedName name="_2010_11_Base_Funding_WFTE_x_BSA_x_DCD" localSheetId="2">'0054'!$L$8</definedName>
    <definedName name="_2010_11_Base_Funding_WFTE_x_BSA_x_DCD" localSheetId="3">'0642'!$L$8</definedName>
    <definedName name="_2010_11_Base_Funding_WFTE_x_BSA_x_DCD" localSheetId="4">'0664'!$L$8</definedName>
    <definedName name="_2010_11_Base_Funding_WFTE_x_BSA_x_DCD" localSheetId="5">'1461'!$L$8</definedName>
    <definedName name="_2010_11_Base_Funding_WFTE_x_BSA_x_DCD" localSheetId="6">'1571'!$L$8</definedName>
    <definedName name="_2010_11_Base_Funding_WFTE_x_BSA_x_DCD" localSheetId="7">'2521'!$L$8</definedName>
    <definedName name="_2010_11_Base_Funding_WFTE_x_BSA_x_DCD" localSheetId="8">'2531'!$L$8</definedName>
    <definedName name="_2010_11_Base_Funding_WFTE_x_BSA_x_DCD" localSheetId="9">'2641'!$L$8</definedName>
    <definedName name="_2010_11_Base_Funding_WFTE_x_BSA_x_DCD" localSheetId="10">'2791'!$L$8</definedName>
    <definedName name="_2010_11_Base_Funding_WFTE_x_BSA_x_DCD" localSheetId="11">'2801'!$L$8</definedName>
    <definedName name="_2010_11_Base_Funding_WFTE_x_BSA_x_DCD" localSheetId="12">'2911'!$L$8</definedName>
    <definedName name="_2010_11_Base_Funding_WFTE_x_BSA_x_DCD" localSheetId="13">'2941'!$L$8</definedName>
    <definedName name="_2010_11_Base_Funding_WFTE_x_BSA_x_DCD" localSheetId="14">'3083'!$L$8</definedName>
    <definedName name="_2010_11_Base_Funding_WFTE_x_BSA_x_DCD" localSheetId="15">'3345'!$L$8</definedName>
    <definedName name="_2010_11_Base_Funding_WFTE_x_BSA_x_DCD" localSheetId="16">'3347'!$L$8</definedName>
    <definedName name="_2010_11_Base_Funding_WFTE_x_BSA_x_DCD" localSheetId="17">'3381'!$L$8</definedName>
    <definedName name="_2010_11_Base_Funding_WFTE_x_BSA_x_DCD" localSheetId="18">'3382'!$L$8</definedName>
    <definedName name="_2010_11_Base_Funding_WFTE_x_BSA_x_DCD" localSheetId="19">'3385'!$L$8</definedName>
    <definedName name="_2010_11_Base_Funding_WFTE_x_BSA_x_DCD" localSheetId="20">'3386'!$L$8</definedName>
    <definedName name="_2010_11_Base_Funding_WFTE_x_BSA_x_DCD" localSheetId="21">'3391'!$L$8</definedName>
    <definedName name="_2010_11_Base_Funding_WFTE_x_BSA_x_DCD" localSheetId="22">'3394'!$L$8</definedName>
    <definedName name="_2010_11_Base_Funding_WFTE_x_BSA_x_DCD" localSheetId="23">'3395'!$L$8</definedName>
    <definedName name="_2010_11_Base_Funding_WFTE_x_BSA_x_DCD" localSheetId="24">'3396'!$L$8</definedName>
    <definedName name="_2010_11_Base_Funding_WFTE_x_BSA_x_DCD" localSheetId="25">'3398'!$L$8</definedName>
    <definedName name="_2010_11_Base_Funding_WFTE_x_BSA_x_DCD" localSheetId="26">'3400'!$L$8</definedName>
    <definedName name="_2010_11_Base_Funding_WFTE_x_BSA_x_DCD" localSheetId="27">'3401'!$L$8</definedName>
    <definedName name="_2010_11_Base_Funding_WFTE_x_BSA_x_DCD" localSheetId="28">'3413'!$L$8</definedName>
    <definedName name="_2010_11_Base_Funding_WFTE_x_BSA_x_DCD" localSheetId="29">'3421'!$L$8</definedName>
    <definedName name="_2010_11_Base_Funding_WFTE_x_BSA_x_DCD" localSheetId="30">'3431'!$L$8</definedName>
    <definedName name="_2010_11_Base_Funding_WFTE_x_BSA_x_DCD" localSheetId="31">'3441'!$L$8</definedName>
    <definedName name="_2010_11_Base_Funding_WFTE_x_BSA_x_DCD" localSheetId="32">'3443'!$L$8</definedName>
    <definedName name="_2010_11_Base_Funding_WFTE_x_BSA_x_DCD" localSheetId="33">'3941'!$L$8</definedName>
    <definedName name="_2010_11_Base_Funding_WFTE_x_BSA_x_DCD" localSheetId="34">'3961'!$L$8</definedName>
    <definedName name="_2010_11_Base_Funding_WFTE_x_BSA_x_DCD" localSheetId="35">'3971'!$L$8</definedName>
    <definedName name="_2010_11_Base_Funding_WFTE_x_BSA_x_DCD" localSheetId="36">'4000'!$L$8</definedName>
    <definedName name="_2010_11_Base_Funding_WFTE_x_BSA_x_DCD" localSheetId="37">'4002'!$L$8</definedName>
    <definedName name="_2010_11_Base_Funding_WFTE_x_BSA_x_DCD" localSheetId="38">'4010'!$L$8</definedName>
    <definedName name="_2010_11_Base_Funding_WFTE_x_BSA_x_DCD" localSheetId="39">'4012'!$L$8</definedName>
    <definedName name="_2010_11_Base_Funding_WFTE_x_BSA_x_DCD" localSheetId="40">'4013'!$L$8</definedName>
    <definedName name="_2010_11_Base_Funding_WFTE_x_BSA_x_DCD" localSheetId="41">'4020'!$L$8</definedName>
    <definedName name="_2010_11_Base_Funding_WFTE_x_BSA_x_DCD" localSheetId="42">'4037'!$L$8</definedName>
    <definedName name="_2010_11_Base_Funding_WFTE_x_BSA_x_DCD" localSheetId="43">#REF!</definedName>
    <definedName name="_2010_11_Base_Funding_WFTE_x_BSA_x_DCD" localSheetId="44">'4041'!$L$8</definedName>
    <definedName name="_2010_11_Base_Funding_WFTE_x_BSA_x_DCD" localSheetId="1">#REF!</definedName>
    <definedName name="_2010_11_Base_Funding_WFTE_x_BSA_x_DCD" localSheetId="0">#REF!</definedName>
    <definedName name="_2010_11_Base_Funding_WFTE_x_BSA_x_DCD">#REF!</definedName>
    <definedName name="_254_ESE_Level_4__Grade_Level_4_8" localSheetId="2">'0054'!$B$17</definedName>
    <definedName name="_254_ESE_Level_4__Grade_Level_4_8" localSheetId="3">'0642'!$B$17</definedName>
    <definedName name="_254_ESE_Level_4__Grade_Level_4_8" localSheetId="4">'0664'!$B$17</definedName>
    <definedName name="_254_ESE_Level_4__Grade_Level_4_8" localSheetId="5">'1461'!$B$17</definedName>
    <definedName name="_254_ESE_Level_4__Grade_Level_4_8" localSheetId="6">'1571'!$B$17</definedName>
    <definedName name="_254_ESE_Level_4__Grade_Level_4_8" localSheetId="7">'2521'!$B$17</definedName>
    <definedName name="_254_ESE_Level_4__Grade_Level_4_8" localSheetId="8">'2531'!$B$17</definedName>
    <definedName name="_254_ESE_Level_4__Grade_Level_4_8" localSheetId="9">'2641'!$B$17</definedName>
    <definedName name="_254_ESE_Level_4__Grade_Level_4_8" localSheetId="10">'2791'!$B$17</definedName>
    <definedName name="_254_ESE_Level_4__Grade_Level_4_8" localSheetId="11">'2801'!$B$17</definedName>
    <definedName name="_254_ESE_Level_4__Grade_Level_4_8" localSheetId="12">'2911'!$B$17</definedName>
    <definedName name="_254_ESE_Level_4__Grade_Level_4_8" localSheetId="13">'2941'!$B$17</definedName>
    <definedName name="_254_ESE_Level_4__Grade_Level_4_8" localSheetId="14">'3083'!$B$17</definedName>
    <definedName name="_254_ESE_Level_4__Grade_Level_4_8" localSheetId="15">'3345'!$B$17</definedName>
    <definedName name="_254_ESE_Level_4__Grade_Level_4_8" localSheetId="16">'3347'!$B$17</definedName>
    <definedName name="_254_ESE_Level_4__Grade_Level_4_8" localSheetId="17">'3381'!$B$17</definedName>
    <definedName name="_254_ESE_Level_4__Grade_Level_4_8" localSheetId="18">'3382'!$B$17</definedName>
    <definedName name="_254_ESE_Level_4__Grade_Level_4_8" localSheetId="19">'3385'!$B$17</definedName>
    <definedName name="_254_ESE_Level_4__Grade_Level_4_8" localSheetId="20">'3386'!$B$17</definedName>
    <definedName name="_254_ESE_Level_4__Grade_Level_4_8" localSheetId="21">'3391'!$B$17</definedName>
    <definedName name="_254_ESE_Level_4__Grade_Level_4_8" localSheetId="22">'3394'!$B$17</definedName>
    <definedName name="_254_ESE_Level_4__Grade_Level_4_8" localSheetId="23">'3395'!$B$17</definedName>
    <definedName name="_254_ESE_Level_4__Grade_Level_4_8" localSheetId="24">'3396'!$B$17</definedName>
    <definedName name="_254_ESE_Level_4__Grade_Level_4_8" localSheetId="25">'3398'!$B$17</definedName>
    <definedName name="_254_ESE_Level_4__Grade_Level_4_8" localSheetId="26">'3400'!$B$17</definedName>
    <definedName name="_254_ESE_Level_4__Grade_Level_4_8" localSheetId="27">'3401'!$B$17</definedName>
    <definedName name="_254_ESE_Level_4__Grade_Level_4_8" localSheetId="28">'3413'!$B$17</definedName>
    <definedName name="_254_ESE_Level_4__Grade_Level_4_8" localSheetId="29">'3421'!$B$17</definedName>
    <definedName name="_254_ESE_Level_4__Grade_Level_4_8" localSheetId="30">'3431'!$B$17</definedName>
    <definedName name="_254_ESE_Level_4__Grade_Level_4_8" localSheetId="31">'3441'!$B$17</definedName>
    <definedName name="_254_ESE_Level_4__Grade_Level_4_8" localSheetId="32">'3443'!$B$17</definedName>
    <definedName name="_254_ESE_Level_4__Grade_Level_4_8" localSheetId="33">'3941'!$B$17</definedName>
    <definedName name="_254_ESE_Level_4__Grade_Level_4_8" localSheetId="34">'3961'!$B$17</definedName>
    <definedName name="_254_ESE_Level_4__Grade_Level_4_8" localSheetId="35">'3971'!$B$17</definedName>
    <definedName name="_254_ESE_Level_4__Grade_Level_4_8" localSheetId="36">'4000'!$B$17</definedName>
    <definedName name="_254_ESE_Level_4__Grade_Level_4_8" localSheetId="37">'4002'!$B$17</definedName>
    <definedName name="_254_ESE_Level_4__Grade_Level_4_8" localSheetId="38">'4010'!$B$17</definedName>
    <definedName name="_254_ESE_Level_4__Grade_Level_4_8" localSheetId="39">'4012'!$B$17</definedName>
    <definedName name="_254_ESE_Level_4__Grade_Level_4_8" localSheetId="40">'4013'!$B$17</definedName>
    <definedName name="_254_ESE_Level_4__Grade_Level_4_8" localSheetId="41">'4020'!$B$17</definedName>
    <definedName name="_254_ESE_Level_4__Grade_Level_4_8" localSheetId="42">'4037'!$B$17</definedName>
    <definedName name="_254_ESE_Level_4__Grade_Level_4_8" localSheetId="43">#REF!</definedName>
    <definedName name="_254_ESE_Level_4__Grade_Level_4_8" localSheetId="44">'4041'!$B$17</definedName>
    <definedName name="_254_ESE_Level_4__Grade_Level_4_8" localSheetId="1">#REF!</definedName>
    <definedName name="_254_ESE_Level_4__Grade_Level_4_8" localSheetId="0">#REF!</definedName>
    <definedName name="_254_ESE_Level_4__Grade_Level_4_8">#REF!</definedName>
    <definedName name="_254_ESE_Level_4__Grade_Level_9_12" localSheetId="2">'0054'!$B$18</definedName>
    <definedName name="_254_ESE_Level_4__Grade_Level_9_12" localSheetId="3">'0642'!$B$18</definedName>
    <definedName name="_254_ESE_Level_4__Grade_Level_9_12" localSheetId="4">'0664'!$B$18</definedName>
    <definedName name="_254_ESE_Level_4__Grade_Level_9_12" localSheetId="5">'1461'!$B$18</definedName>
    <definedName name="_254_ESE_Level_4__Grade_Level_9_12" localSheetId="6">'1571'!$B$18</definedName>
    <definedName name="_254_ESE_Level_4__Grade_Level_9_12" localSheetId="7">'2521'!$B$18</definedName>
    <definedName name="_254_ESE_Level_4__Grade_Level_9_12" localSheetId="8">'2531'!$B$18</definedName>
    <definedName name="_254_ESE_Level_4__Grade_Level_9_12" localSheetId="9">'2641'!$B$18</definedName>
    <definedName name="_254_ESE_Level_4__Grade_Level_9_12" localSheetId="10">'2791'!$B$18</definedName>
    <definedName name="_254_ESE_Level_4__Grade_Level_9_12" localSheetId="11">'2801'!$B$18</definedName>
    <definedName name="_254_ESE_Level_4__Grade_Level_9_12" localSheetId="12">'2911'!$B$18</definedName>
    <definedName name="_254_ESE_Level_4__Grade_Level_9_12" localSheetId="13">'2941'!$B$18</definedName>
    <definedName name="_254_ESE_Level_4__Grade_Level_9_12" localSheetId="14">'3083'!$B$18</definedName>
    <definedName name="_254_ESE_Level_4__Grade_Level_9_12" localSheetId="15">'3345'!$B$18</definedName>
    <definedName name="_254_ESE_Level_4__Grade_Level_9_12" localSheetId="16">'3347'!$B$18</definedName>
    <definedName name="_254_ESE_Level_4__Grade_Level_9_12" localSheetId="17">'3381'!$B$18</definedName>
    <definedName name="_254_ESE_Level_4__Grade_Level_9_12" localSheetId="18">'3382'!$B$18</definedName>
    <definedName name="_254_ESE_Level_4__Grade_Level_9_12" localSheetId="19">'3385'!$B$18</definedName>
    <definedName name="_254_ESE_Level_4__Grade_Level_9_12" localSheetId="20">'3386'!$B$18</definedName>
    <definedName name="_254_ESE_Level_4__Grade_Level_9_12" localSheetId="21">'3391'!$B$18</definedName>
    <definedName name="_254_ESE_Level_4__Grade_Level_9_12" localSheetId="22">'3394'!$B$18</definedName>
    <definedName name="_254_ESE_Level_4__Grade_Level_9_12" localSheetId="23">'3395'!$B$18</definedName>
    <definedName name="_254_ESE_Level_4__Grade_Level_9_12" localSheetId="24">'3396'!$B$18</definedName>
    <definedName name="_254_ESE_Level_4__Grade_Level_9_12" localSheetId="25">'3398'!$B$18</definedName>
    <definedName name="_254_ESE_Level_4__Grade_Level_9_12" localSheetId="26">'3400'!$B$18</definedName>
    <definedName name="_254_ESE_Level_4__Grade_Level_9_12" localSheetId="27">'3401'!$B$18</definedName>
    <definedName name="_254_ESE_Level_4__Grade_Level_9_12" localSheetId="28">'3413'!$B$18</definedName>
    <definedName name="_254_ESE_Level_4__Grade_Level_9_12" localSheetId="29">'3421'!$B$18</definedName>
    <definedName name="_254_ESE_Level_4__Grade_Level_9_12" localSheetId="30">'3431'!$B$18</definedName>
    <definedName name="_254_ESE_Level_4__Grade_Level_9_12" localSheetId="31">'3441'!$B$18</definedName>
    <definedName name="_254_ESE_Level_4__Grade_Level_9_12" localSheetId="32">'3443'!$B$18</definedName>
    <definedName name="_254_ESE_Level_4__Grade_Level_9_12" localSheetId="33">'3941'!$B$18</definedName>
    <definedName name="_254_ESE_Level_4__Grade_Level_9_12" localSheetId="34">'3961'!$B$18</definedName>
    <definedName name="_254_ESE_Level_4__Grade_Level_9_12" localSheetId="35">'3971'!$B$18</definedName>
    <definedName name="_254_ESE_Level_4__Grade_Level_9_12" localSheetId="36">'4000'!$B$18</definedName>
    <definedName name="_254_ESE_Level_4__Grade_Level_9_12" localSheetId="37">'4002'!$B$18</definedName>
    <definedName name="_254_ESE_Level_4__Grade_Level_9_12" localSheetId="38">'4010'!$B$18</definedName>
    <definedName name="_254_ESE_Level_4__Grade_Level_9_12" localSheetId="39">'4012'!$B$18</definedName>
    <definedName name="_254_ESE_Level_4__Grade_Level_9_12" localSheetId="40">'4013'!$B$18</definedName>
    <definedName name="_254_ESE_Level_4__Grade_Level_9_12" localSheetId="41">'4020'!$B$18</definedName>
    <definedName name="_254_ESE_Level_4__Grade_Level_9_12" localSheetId="42">'4037'!$B$18</definedName>
    <definedName name="_254_ESE_Level_4__Grade_Level_9_12" localSheetId="43">#REF!</definedName>
    <definedName name="_254_ESE_Level_4__Grade_Level_9_12" localSheetId="44">'4041'!$B$18</definedName>
    <definedName name="_254_ESE_Level_4__Grade_Level_9_12" localSheetId="1">#REF!</definedName>
    <definedName name="_254_ESE_Level_4__Grade_Level_9_12" localSheetId="0">#REF!</definedName>
    <definedName name="_254_ESE_Level_4__Grade_Level_9_12">#REF!</definedName>
    <definedName name="_254_ESE_Level_4__Grade_Level_PK_3" localSheetId="2">'0054'!$B$16</definedName>
    <definedName name="_254_ESE_Level_4__Grade_Level_PK_3" localSheetId="3">'0642'!$B$16</definedName>
    <definedName name="_254_ESE_Level_4__Grade_Level_PK_3" localSheetId="4">'0664'!$B$16</definedName>
    <definedName name="_254_ESE_Level_4__Grade_Level_PK_3" localSheetId="5">'1461'!$B$16</definedName>
    <definedName name="_254_ESE_Level_4__Grade_Level_PK_3" localSheetId="6">'1571'!$B$16</definedName>
    <definedName name="_254_ESE_Level_4__Grade_Level_PK_3" localSheetId="7">'2521'!$B$16</definedName>
    <definedName name="_254_ESE_Level_4__Grade_Level_PK_3" localSheetId="8">'2531'!$B$16</definedName>
    <definedName name="_254_ESE_Level_4__Grade_Level_PK_3" localSheetId="9">'2641'!$B$16</definedName>
    <definedName name="_254_ESE_Level_4__Grade_Level_PK_3" localSheetId="10">'2791'!$B$16</definedName>
    <definedName name="_254_ESE_Level_4__Grade_Level_PK_3" localSheetId="11">'2801'!$B$16</definedName>
    <definedName name="_254_ESE_Level_4__Grade_Level_PK_3" localSheetId="12">'2911'!$B$16</definedName>
    <definedName name="_254_ESE_Level_4__Grade_Level_PK_3" localSheetId="13">'2941'!$B$16</definedName>
    <definedName name="_254_ESE_Level_4__Grade_Level_PK_3" localSheetId="14">'3083'!$B$16</definedName>
    <definedName name="_254_ESE_Level_4__Grade_Level_PK_3" localSheetId="15">'3345'!$B$16</definedName>
    <definedName name="_254_ESE_Level_4__Grade_Level_PK_3" localSheetId="16">'3347'!$B$16</definedName>
    <definedName name="_254_ESE_Level_4__Grade_Level_PK_3" localSheetId="17">'3381'!$B$16</definedName>
    <definedName name="_254_ESE_Level_4__Grade_Level_PK_3" localSheetId="18">'3382'!$B$16</definedName>
    <definedName name="_254_ESE_Level_4__Grade_Level_PK_3" localSheetId="19">'3385'!$B$16</definedName>
    <definedName name="_254_ESE_Level_4__Grade_Level_PK_3" localSheetId="20">'3386'!$B$16</definedName>
    <definedName name="_254_ESE_Level_4__Grade_Level_PK_3" localSheetId="21">'3391'!$B$16</definedName>
    <definedName name="_254_ESE_Level_4__Grade_Level_PK_3" localSheetId="22">'3394'!$B$16</definedName>
    <definedName name="_254_ESE_Level_4__Grade_Level_PK_3" localSheetId="23">'3395'!$B$16</definedName>
    <definedName name="_254_ESE_Level_4__Grade_Level_PK_3" localSheetId="24">'3396'!$B$16</definedName>
    <definedName name="_254_ESE_Level_4__Grade_Level_PK_3" localSheetId="25">'3398'!$B$16</definedName>
    <definedName name="_254_ESE_Level_4__Grade_Level_PK_3" localSheetId="26">'3400'!$B$16</definedName>
    <definedName name="_254_ESE_Level_4__Grade_Level_PK_3" localSheetId="27">'3401'!$B$16</definedName>
    <definedName name="_254_ESE_Level_4__Grade_Level_PK_3" localSheetId="28">'3413'!$B$16</definedName>
    <definedName name="_254_ESE_Level_4__Grade_Level_PK_3" localSheetId="29">'3421'!$B$16</definedName>
    <definedName name="_254_ESE_Level_4__Grade_Level_PK_3" localSheetId="30">'3431'!$B$16</definedName>
    <definedName name="_254_ESE_Level_4__Grade_Level_PK_3" localSheetId="31">'3441'!$B$16</definedName>
    <definedName name="_254_ESE_Level_4__Grade_Level_PK_3" localSheetId="32">'3443'!$B$16</definedName>
    <definedName name="_254_ESE_Level_4__Grade_Level_PK_3" localSheetId="33">'3941'!$B$16</definedName>
    <definedName name="_254_ESE_Level_4__Grade_Level_PK_3" localSheetId="34">'3961'!$B$16</definedName>
    <definedName name="_254_ESE_Level_4__Grade_Level_PK_3" localSheetId="35">'3971'!$B$16</definedName>
    <definedName name="_254_ESE_Level_4__Grade_Level_PK_3" localSheetId="36">'4000'!$B$16</definedName>
    <definedName name="_254_ESE_Level_4__Grade_Level_PK_3" localSheetId="37">'4002'!$B$16</definedName>
    <definedName name="_254_ESE_Level_4__Grade_Level_PK_3" localSheetId="38">'4010'!$B$16</definedName>
    <definedName name="_254_ESE_Level_4__Grade_Level_PK_3" localSheetId="39">'4012'!$B$16</definedName>
    <definedName name="_254_ESE_Level_4__Grade_Level_PK_3" localSheetId="40">'4013'!$B$16</definedName>
    <definedName name="_254_ESE_Level_4__Grade_Level_PK_3" localSheetId="41">'4020'!$B$16</definedName>
    <definedName name="_254_ESE_Level_4__Grade_Level_PK_3" localSheetId="42">'4037'!$B$16</definedName>
    <definedName name="_254_ESE_Level_4__Grade_Level_PK_3" localSheetId="43">#REF!</definedName>
    <definedName name="_254_ESE_Level_4__Grade_Level_PK_3" localSheetId="44">'4041'!$B$16</definedName>
    <definedName name="_254_ESE_Level_4__Grade_Level_PK_3" localSheetId="1">#REF!</definedName>
    <definedName name="_254_ESE_Level_4__Grade_Level_PK_3" localSheetId="0">#REF!</definedName>
    <definedName name="_254_ESE_Level_4__Grade_Level_PK_3">#REF!</definedName>
    <definedName name="_255_ESE_Level_5__Grade_Level_4_8" localSheetId="2">'0054'!$B$20</definedName>
    <definedName name="_255_ESE_Level_5__Grade_Level_4_8" localSheetId="3">'0642'!$B$20</definedName>
    <definedName name="_255_ESE_Level_5__Grade_Level_4_8" localSheetId="4">'0664'!$B$20</definedName>
    <definedName name="_255_ESE_Level_5__Grade_Level_4_8" localSheetId="5">'1461'!$B$20</definedName>
    <definedName name="_255_ESE_Level_5__Grade_Level_4_8" localSheetId="6">'1571'!$B$20</definedName>
    <definedName name="_255_ESE_Level_5__Grade_Level_4_8" localSheetId="7">'2521'!$B$20</definedName>
    <definedName name="_255_ESE_Level_5__Grade_Level_4_8" localSheetId="8">'2531'!$B$20</definedName>
    <definedName name="_255_ESE_Level_5__Grade_Level_4_8" localSheetId="9">'2641'!$B$20</definedName>
    <definedName name="_255_ESE_Level_5__Grade_Level_4_8" localSheetId="10">'2791'!$B$20</definedName>
    <definedName name="_255_ESE_Level_5__Grade_Level_4_8" localSheetId="11">'2801'!$B$20</definedName>
    <definedName name="_255_ESE_Level_5__Grade_Level_4_8" localSheetId="12">'2911'!$B$20</definedName>
    <definedName name="_255_ESE_Level_5__Grade_Level_4_8" localSheetId="13">'2941'!$B$20</definedName>
    <definedName name="_255_ESE_Level_5__Grade_Level_4_8" localSheetId="14">'3083'!$B$20</definedName>
    <definedName name="_255_ESE_Level_5__Grade_Level_4_8" localSheetId="15">'3345'!$B$20</definedName>
    <definedName name="_255_ESE_Level_5__Grade_Level_4_8" localSheetId="16">'3347'!$B$20</definedName>
    <definedName name="_255_ESE_Level_5__Grade_Level_4_8" localSheetId="17">'3381'!$B$20</definedName>
    <definedName name="_255_ESE_Level_5__Grade_Level_4_8" localSheetId="18">'3382'!$B$20</definedName>
    <definedName name="_255_ESE_Level_5__Grade_Level_4_8" localSheetId="19">'3385'!$B$20</definedName>
    <definedName name="_255_ESE_Level_5__Grade_Level_4_8" localSheetId="20">'3386'!$B$20</definedName>
    <definedName name="_255_ESE_Level_5__Grade_Level_4_8" localSheetId="21">'3391'!$B$20</definedName>
    <definedName name="_255_ESE_Level_5__Grade_Level_4_8" localSheetId="22">'3394'!$B$20</definedName>
    <definedName name="_255_ESE_Level_5__Grade_Level_4_8" localSheetId="23">'3395'!$B$20</definedName>
    <definedName name="_255_ESE_Level_5__Grade_Level_4_8" localSheetId="24">'3396'!$B$20</definedName>
    <definedName name="_255_ESE_Level_5__Grade_Level_4_8" localSheetId="25">'3398'!$B$20</definedName>
    <definedName name="_255_ESE_Level_5__Grade_Level_4_8" localSheetId="26">'3400'!$B$20</definedName>
    <definedName name="_255_ESE_Level_5__Grade_Level_4_8" localSheetId="27">'3401'!$B$20</definedName>
    <definedName name="_255_ESE_Level_5__Grade_Level_4_8" localSheetId="28">'3413'!$B$20</definedName>
    <definedName name="_255_ESE_Level_5__Grade_Level_4_8" localSheetId="29">'3421'!$B$20</definedName>
    <definedName name="_255_ESE_Level_5__Grade_Level_4_8" localSheetId="30">'3431'!$B$20</definedName>
    <definedName name="_255_ESE_Level_5__Grade_Level_4_8" localSheetId="31">'3441'!$B$20</definedName>
    <definedName name="_255_ESE_Level_5__Grade_Level_4_8" localSheetId="32">'3443'!$B$20</definedName>
    <definedName name="_255_ESE_Level_5__Grade_Level_4_8" localSheetId="33">'3941'!$B$20</definedName>
    <definedName name="_255_ESE_Level_5__Grade_Level_4_8" localSheetId="34">'3961'!$B$20</definedName>
    <definedName name="_255_ESE_Level_5__Grade_Level_4_8" localSheetId="35">'3971'!$B$20</definedName>
    <definedName name="_255_ESE_Level_5__Grade_Level_4_8" localSheetId="36">'4000'!$B$20</definedName>
    <definedName name="_255_ESE_Level_5__Grade_Level_4_8" localSheetId="37">'4002'!$B$20</definedName>
    <definedName name="_255_ESE_Level_5__Grade_Level_4_8" localSheetId="38">'4010'!$B$20</definedName>
    <definedName name="_255_ESE_Level_5__Grade_Level_4_8" localSheetId="39">'4012'!$B$20</definedName>
    <definedName name="_255_ESE_Level_5__Grade_Level_4_8" localSheetId="40">'4013'!$B$20</definedName>
    <definedName name="_255_ESE_Level_5__Grade_Level_4_8" localSheetId="41">'4020'!$B$20</definedName>
    <definedName name="_255_ESE_Level_5__Grade_Level_4_8" localSheetId="42">'4037'!$B$20</definedName>
    <definedName name="_255_ESE_Level_5__Grade_Level_4_8" localSheetId="43">#REF!</definedName>
    <definedName name="_255_ESE_Level_5__Grade_Level_4_8" localSheetId="44">'4041'!$B$20</definedName>
    <definedName name="_255_ESE_Level_5__Grade_Level_4_8" localSheetId="1">#REF!</definedName>
    <definedName name="_255_ESE_Level_5__Grade_Level_4_8" localSheetId="0">#REF!</definedName>
    <definedName name="_255_ESE_Level_5__Grade_Level_4_8">#REF!</definedName>
    <definedName name="_255_ESE_Level_5__Grade_Level_9_12" localSheetId="2">'0054'!$B$21</definedName>
    <definedName name="_255_ESE_Level_5__Grade_Level_9_12" localSheetId="3">'0642'!$B$21</definedName>
    <definedName name="_255_ESE_Level_5__Grade_Level_9_12" localSheetId="4">'0664'!$B$21</definedName>
    <definedName name="_255_ESE_Level_5__Grade_Level_9_12" localSheetId="5">'1461'!$B$21</definedName>
    <definedName name="_255_ESE_Level_5__Grade_Level_9_12" localSheetId="6">'1571'!$B$21</definedName>
    <definedName name="_255_ESE_Level_5__Grade_Level_9_12" localSheetId="7">'2521'!$B$21</definedName>
    <definedName name="_255_ESE_Level_5__Grade_Level_9_12" localSheetId="8">'2531'!$B$21</definedName>
    <definedName name="_255_ESE_Level_5__Grade_Level_9_12" localSheetId="9">'2641'!$B$21</definedName>
    <definedName name="_255_ESE_Level_5__Grade_Level_9_12" localSheetId="10">'2791'!$B$21</definedName>
    <definedName name="_255_ESE_Level_5__Grade_Level_9_12" localSheetId="11">'2801'!$B$21</definedName>
    <definedName name="_255_ESE_Level_5__Grade_Level_9_12" localSheetId="12">'2911'!$B$21</definedName>
    <definedName name="_255_ESE_Level_5__Grade_Level_9_12" localSheetId="13">'2941'!$B$21</definedName>
    <definedName name="_255_ESE_Level_5__Grade_Level_9_12" localSheetId="14">'3083'!$B$21</definedName>
    <definedName name="_255_ESE_Level_5__Grade_Level_9_12" localSheetId="15">'3345'!$B$21</definedName>
    <definedName name="_255_ESE_Level_5__Grade_Level_9_12" localSheetId="16">'3347'!$B$21</definedName>
    <definedName name="_255_ESE_Level_5__Grade_Level_9_12" localSheetId="17">'3381'!$B$21</definedName>
    <definedName name="_255_ESE_Level_5__Grade_Level_9_12" localSheetId="18">'3382'!$B$21</definedName>
    <definedName name="_255_ESE_Level_5__Grade_Level_9_12" localSheetId="19">'3385'!$B$21</definedName>
    <definedName name="_255_ESE_Level_5__Grade_Level_9_12" localSheetId="20">'3386'!$B$21</definedName>
    <definedName name="_255_ESE_Level_5__Grade_Level_9_12" localSheetId="21">'3391'!$B$21</definedName>
    <definedName name="_255_ESE_Level_5__Grade_Level_9_12" localSheetId="22">'3394'!$B$21</definedName>
    <definedName name="_255_ESE_Level_5__Grade_Level_9_12" localSheetId="23">'3395'!$B$21</definedName>
    <definedName name="_255_ESE_Level_5__Grade_Level_9_12" localSheetId="24">'3396'!$B$21</definedName>
    <definedName name="_255_ESE_Level_5__Grade_Level_9_12" localSheetId="25">'3398'!$B$21</definedName>
    <definedName name="_255_ESE_Level_5__Grade_Level_9_12" localSheetId="26">'3400'!$B$21</definedName>
    <definedName name="_255_ESE_Level_5__Grade_Level_9_12" localSheetId="27">'3401'!$B$21</definedName>
    <definedName name="_255_ESE_Level_5__Grade_Level_9_12" localSheetId="28">'3413'!$B$21</definedName>
    <definedName name="_255_ESE_Level_5__Grade_Level_9_12" localSheetId="29">'3421'!$B$21</definedName>
    <definedName name="_255_ESE_Level_5__Grade_Level_9_12" localSheetId="30">'3431'!$B$21</definedName>
    <definedName name="_255_ESE_Level_5__Grade_Level_9_12" localSheetId="31">'3441'!$B$21</definedName>
    <definedName name="_255_ESE_Level_5__Grade_Level_9_12" localSheetId="32">'3443'!$B$21</definedName>
    <definedName name="_255_ESE_Level_5__Grade_Level_9_12" localSheetId="33">'3941'!$B$21</definedName>
    <definedName name="_255_ESE_Level_5__Grade_Level_9_12" localSheetId="34">'3961'!$B$21</definedName>
    <definedName name="_255_ESE_Level_5__Grade_Level_9_12" localSheetId="35">'3971'!$B$21</definedName>
    <definedName name="_255_ESE_Level_5__Grade_Level_9_12" localSheetId="36">'4000'!$B$21</definedName>
    <definedName name="_255_ESE_Level_5__Grade_Level_9_12" localSheetId="37">'4002'!$B$21</definedName>
    <definedName name="_255_ESE_Level_5__Grade_Level_9_12" localSheetId="38">'4010'!$B$21</definedName>
    <definedName name="_255_ESE_Level_5__Grade_Level_9_12" localSheetId="39">'4012'!$B$21</definedName>
    <definedName name="_255_ESE_Level_5__Grade_Level_9_12" localSheetId="40">'4013'!$B$21</definedName>
    <definedName name="_255_ESE_Level_5__Grade_Level_9_12" localSheetId="41">'4020'!$B$21</definedName>
    <definedName name="_255_ESE_Level_5__Grade_Level_9_12" localSheetId="42">'4037'!$B$21</definedName>
    <definedName name="_255_ESE_Level_5__Grade_Level_9_12" localSheetId="43">#REF!</definedName>
    <definedName name="_255_ESE_Level_5__Grade_Level_9_12" localSheetId="44">'4041'!$B$21</definedName>
    <definedName name="_255_ESE_Level_5__Grade_Level_9_12" localSheetId="1">#REF!</definedName>
    <definedName name="_255_ESE_Level_5__Grade_Level_9_12" localSheetId="0">#REF!</definedName>
    <definedName name="_255_ESE_Level_5__Grade_Level_9_12">#REF!</definedName>
    <definedName name="_255_ESE_Level_5__Grade_Level_PK_3" localSheetId="2">'0054'!$B$19</definedName>
    <definedName name="_255_ESE_Level_5__Grade_Level_PK_3" localSheetId="3">'0642'!$B$19</definedName>
    <definedName name="_255_ESE_Level_5__Grade_Level_PK_3" localSheetId="4">'0664'!$B$19</definedName>
    <definedName name="_255_ESE_Level_5__Grade_Level_PK_3" localSheetId="5">'1461'!$B$19</definedName>
    <definedName name="_255_ESE_Level_5__Grade_Level_PK_3" localSheetId="6">'1571'!$B$19</definedName>
    <definedName name="_255_ESE_Level_5__Grade_Level_PK_3" localSheetId="7">'2521'!$B$19</definedName>
    <definedName name="_255_ESE_Level_5__Grade_Level_PK_3" localSheetId="8">'2531'!$B$19</definedName>
    <definedName name="_255_ESE_Level_5__Grade_Level_PK_3" localSheetId="9">'2641'!$B$19</definedName>
    <definedName name="_255_ESE_Level_5__Grade_Level_PK_3" localSheetId="10">'2791'!$B$19</definedName>
    <definedName name="_255_ESE_Level_5__Grade_Level_PK_3" localSheetId="11">'2801'!$B$19</definedName>
    <definedName name="_255_ESE_Level_5__Grade_Level_PK_3" localSheetId="12">'2911'!$B$19</definedName>
    <definedName name="_255_ESE_Level_5__Grade_Level_PK_3" localSheetId="13">'2941'!$B$19</definedName>
    <definedName name="_255_ESE_Level_5__Grade_Level_PK_3" localSheetId="14">'3083'!$B$19</definedName>
    <definedName name="_255_ESE_Level_5__Grade_Level_PK_3" localSheetId="15">'3345'!$B$19</definedName>
    <definedName name="_255_ESE_Level_5__Grade_Level_PK_3" localSheetId="16">'3347'!$B$19</definedName>
    <definedName name="_255_ESE_Level_5__Grade_Level_PK_3" localSheetId="17">'3381'!$B$19</definedName>
    <definedName name="_255_ESE_Level_5__Grade_Level_PK_3" localSheetId="18">'3382'!$B$19</definedName>
    <definedName name="_255_ESE_Level_5__Grade_Level_PK_3" localSheetId="19">'3385'!$B$19</definedName>
    <definedName name="_255_ESE_Level_5__Grade_Level_PK_3" localSheetId="20">'3386'!$B$19</definedName>
    <definedName name="_255_ESE_Level_5__Grade_Level_PK_3" localSheetId="21">'3391'!$B$19</definedName>
    <definedName name="_255_ESE_Level_5__Grade_Level_PK_3" localSheetId="22">'3394'!$B$19</definedName>
    <definedName name="_255_ESE_Level_5__Grade_Level_PK_3" localSheetId="23">'3395'!$B$19</definedName>
    <definedName name="_255_ESE_Level_5__Grade_Level_PK_3" localSheetId="24">'3396'!$B$19</definedName>
    <definedName name="_255_ESE_Level_5__Grade_Level_PK_3" localSheetId="25">'3398'!$B$19</definedName>
    <definedName name="_255_ESE_Level_5__Grade_Level_PK_3" localSheetId="26">'3400'!$B$19</definedName>
    <definedName name="_255_ESE_Level_5__Grade_Level_PK_3" localSheetId="27">'3401'!$B$19</definedName>
    <definedName name="_255_ESE_Level_5__Grade_Level_PK_3" localSheetId="28">'3413'!$B$19</definedName>
    <definedName name="_255_ESE_Level_5__Grade_Level_PK_3" localSheetId="29">'3421'!$B$19</definedName>
    <definedName name="_255_ESE_Level_5__Grade_Level_PK_3" localSheetId="30">'3431'!$B$19</definedName>
    <definedName name="_255_ESE_Level_5__Grade_Level_PK_3" localSheetId="31">'3441'!$B$19</definedName>
    <definedName name="_255_ESE_Level_5__Grade_Level_PK_3" localSheetId="32">'3443'!$B$19</definedName>
    <definedName name="_255_ESE_Level_5__Grade_Level_PK_3" localSheetId="33">'3941'!$B$19</definedName>
    <definedName name="_255_ESE_Level_5__Grade_Level_PK_3" localSheetId="34">'3961'!$B$19</definedName>
    <definedName name="_255_ESE_Level_5__Grade_Level_PK_3" localSheetId="35">'3971'!$B$19</definedName>
    <definedName name="_255_ESE_Level_5__Grade_Level_PK_3" localSheetId="36">'4000'!$B$19</definedName>
    <definedName name="_255_ESE_Level_5__Grade_Level_PK_3" localSheetId="37">'4002'!$B$19</definedName>
    <definedName name="_255_ESE_Level_5__Grade_Level_PK_3" localSheetId="38">'4010'!$B$19</definedName>
    <definedName name="_255_ESE_Level_5__Grade_Level_PK_3" localSheetId="39">'4012'!$B$19</definedName>
    <definedName name="_255_ESE_Level_5__Grade_Level_PK_3" localSheetId="40">'4013'!$B$19</definedName>
    <definedName name="_255_ESE_Level_5__Grade_Level_PK_3" localSheetId="41">'4020'!$B$19</definedName>
    <definedName name="_255_ESE_Level_5__Grade_Level_PK_3" localSheetId="42">'4037'!$B$19</definedName>
    <definedName name="_255_ESE_Level_5__Grade_Level_PK_3" localSheetId="43">#REF!</definedName>
    <definedName name="_255_ESE_Level_5__Grade_Level_PK_3" localSheetId="44">'4041'!$B$19</definedName>
    <definedName name="_255_ESE_Level_5__Grade_Level_PK_3" localSheetId="1">#REF!</definedName>
    <definedName name="_255_ESE_Level_5__Grade_Level_PK_3" localSheetId="0">#REF!</definedName>
    <definedName name="_255_ESE_Level_5__Grade_Level_PK_3">#REF!</definedName>
    <definedName name="_3.__Supplemental_Academic_Instruction" localSheetId="2">'0054'!$B$38</definedName>
    <definedName name="_3.__Supplemental_Academic_Instruction" localSheetId="3">'0642'!$B$38</definedName>
    <definedName name="_3.__Supplemental_Academic_Instruction" localSheetId="4">'0664'!$B$38</definedName>
    <definedName name="_3.__Supplemental_Academic_Instruction" localSheetId="5">'1461'!$B$38</definedName>
    <definedName name="_3.__Supplemental_Academic_Instruction" localSheetId="6">'1571'!$B$38</definedName>
    <definedName name="_3.__Supplemental_Academic_Instruction" localSheetId="7">'2521'!$B$38</definedName>
    <definedName name="_3.__Supplemental_Academic_Instruction" localSheetId="8">'2531'!$B$38</definedName>
    <definedName name="_3.__Supplemental_Academic_Instruction" localSheetId="9">'2641'!$B$38</definedName>
    <definedName name="_3.__Supplemental_Academic_Instruction" localSheetId="10">'2791'!$B$38</definedName>
    <definedName name="_3.__Supplemental_Academic_Instruction" localSheetId="11">'2801'!$B$38</definedName>
    <definedName name="_3.__Supplemental_Academic_Instruction" localSheetId="12">'2911'!$B$38</definedName>
    <definedName name="_3.__Supplemental_Academic_Instruction" localSheetId="13">'2941'!$B$38</definedName>
    <definedName name="_3.__Supplemental_Academic_Instruction" localSheetId="14">'3083'!$B$38</definedName>
    <definedName name="_3.__Supplemental_Academic_Instruction" localSheetId="15">'3345'!$B$38</definedName>
    <definedName name="_3.__Supplemental_Academic_Instruction" localSheetId="16">'3347'!$B$38</definedName>
    <definedName name="_3.__Supplemental_Academic_Instruction" localSheetId="17">'3381'!$B$38</definedName>
    <definedName name="_3.__Supplemental_Academic_Instruction" localSheetId="18">'3382'!$B$38</definedName>
    <definedName name="_3.__Supplemental_Academic_Instruction" localSheetId="19">'3385'!$B$38</definedName>
    <definedName name="_3.__Supplemental_Academic_Instruction" localSheetId="20">'3386'!$B$38</definedName>
    <definedName name="_3.__Supplemental_Academic_Instruction" localSheetId="21">'3391'!$B$38</definedName>
    <definedName name="_3.__Supplemental_Academic_Instruction" localSheetId="22">'3394'!$B$38</definedName>
    <definedName name="_3.__Supplemental_Academic_Instruction" localSheetId="23">'3395'!$B$38</definedName>
    <definedName name="_3.__Supplemental_Academic_Instruction" localSheetId="24">'3396'!$B$38</definedName>
    <definedName name="_3.__Supplemental_Academic_Instruction" localSheetId="25">'3398'!$B$38</definedName>
    <definedName name="_3.__Supplemental_Academic_Instruction" localSheetId="26">'3400'!$B$38</definedName>
    <definedName name="_3.__Supplemental_Academic_Instruction" localSheetId="27">'3401'!$B$38</definedName>
    <definedName name="_3.__Supplemental_Academic_Instruction" localSheetId="28">'3413'!$B$38</definedName>
    <definedName name="_3.__Supplemental_Academic_Instruction" localSheetId="29">'3421'!$B$38</definedName>
    <definedName name="_3.__Supplemental_Academic_Instruction" localSheetId="30">'3431'!$B$38</definedName>
    <definedName name="_3.__Supplemental_Academic_Instruction" localSheetId="31">'3441'!$B$38</definedName>
    <definedName name="_3.__Supplemental_Academic_Instruction" localSheetId="32">'3443'!$B$38</definedName>
    <definedName name="_3.__Supplemental_Academic_Instruction" localSheetId="33">'3941'!$B$38</definedName>
    <definedName name="_3.__Supplemental_Academic_Instruction" localSheetId="34">'3961'!$B$38</definedName>
    <definedName name="_3.__Supplemental_Academic_Instruction" localSheetId="35">'3971'!$B$38</definedName>
    <definedName name="_3.__Supplemental_Academic_Instruction" localSheetId="36">'4000'!$B$38</definedName>
    <definedName name="_3.__Supplemental_Academic_Instruction" localSheetId="37">'4002'!$B$38</definedName>
    <definedName name="_3.__Supplemental_Academic_Instruction" localSheetId="38">'4010'!$B$38</definedName>
    <definedName name="_3.__Supplemental_Academic_Instruction" localSheetId="39">'4012'!$B$38</definedName>
    <definedName name="_3.__Supplemental_Academic_Instruction" localSheetId="40">'4013'!$B$38</definedName>
    <definedName name="_3.__Supplemental_Academic_Instruction" localSheetId="41">'4020'!$B$38</definedName>
    <definedName name="_3.__Supplemental_Academic_Instruction" localSheetId="42">'4037'!$B$38</definedName>
    <definedName name="_3.__Supplemental_Academic_Instruction" localSheetId="43">#REF!</definedName>
    <definedName name="_3.__Supplemental_Academic_Instruction" localSheetId="44">'4041'!$B$38</definedName>
    <definedName name="_3.__Supplemental_Academic_Instruction" localSheetId="1">#REF!</definedName>
    <definedName name="_3.__Supplemental_Academic_Instruction" localSheetId="0">#REF!</definedName>
    <definedName name="_3.__Supplemental_Academic_Instruction">#REF!</definedName>
    <definedName name="_300_Career_Education__Grades_9_12" localSheetId="2">'0054'!$B$25</definedName>
    <definedName name="_300_Career_Education__Grades_9_12" localSheetId="3">'0642'!$B$25</definedName>
    <definedName name="_300_Career_Education__Grades_9_12" localSheetId="4">'0664'!$B$25</definedName>
    <definedName name="_300_Career_Education__Grades_9_12" localSheetId="5">'1461'!$B$25</definedName>
    <definedName name="_300_Career_Education__Grades_9_12" localSheetId="6">'1571'!$B$25</definedName>
    <definedName name="_300_Career_Education__Grades_9_12" localSheetId="7">'2521'!$B$25</definedName>
    <definedName name="_300_Career_Education__Grades_9_12" localSheetId="8">'2531'!$B$25</definedName>
    <definedName name="_300_Career_Education__Grades_9_12" localSheetId="9">'2641'!$B$25</definedName>
    <definedName name="_300_Career_Education__Grades_9_12" localSheetId="10">'2791'!$B$25</definedName>
    <definedName name="_300_Career_Education__Grades_9_12" localSheetId="11">'2801'!$B$25</definedName>
    <definedName name="_300_Career_Education__Grades_9_12" localSheetId="12">'2911'!$B$25</definedName>
    <definedName name="_300_Career_Education__Grades_9_12" localSheetId="13">'2941'!$B$25</definedName>
    <definedName name="_300_Career_Education__Grades_9_12" localSheetId="14">'3083'!$B$25</definedName>
    <definedName name="_300_Career_Education__Grades_9_12" localSheetId="15">'3345'!$B$25</definedName>
    <definedName name="_300_Career_Education__Grades_9_12" localSheetId="16">'3347'!$B$25</definedName>
    <definedName name="_300_Career_Education__Grades_9_12" localSheetId="17">'3381'!$B$25</definedName>
    <definedName name="_300_Career_Education__Grades_9_12" localSheetId="18">'3382'!$B$25</definedName>
    <definedName name="_300_Career_Education__Grades_9_12" localSheetId="19">'3385'!$B$25</definedName>
    <definedName name="_300_Career_Education__Grades_9_12" localSheetId="20">'3386'!$B$25</definedName>
    <definedName name="_300_Career_Education__Grades_9_12" localSheetId="21">'3391'!$B$25</definedName>
    <definedName name="_300_Career_Education__Grades_9_12" localSheetId="22">'3394'!$B$25</definedName>
    <definedName name="_300_Career_Education__Grades_9_12" localSheetId="23">'3395'!$B$25</definedName>
    <definedName name="_300_Career_Education__Grades_9_12" localSheetId="24">'3396'!$B$25</definedName>
    <definedName name="_300_Career_Education__Grades_9_12" localSheetId="25">'3398'!$B$25</definedName>
    <definedName name="_300_Career_Education__Grades_9_12" localSheetId="26">'3400'!$B$25</definedName>
    <definedName name="_300_Career_Education__Grades_9_12" localSheetId="27">'3401'!$B$25</definedName>
    <definedName name="_300_Career_Education__Grades_9_12" localSheetId="28">'3413'!$B$25</definedName>
    <definedName name="_300_Career_Education__Grades_9_12" localSheetId="29">'3421'!$B$25</definedName>
    <definedName name="_300_Career_Education__Grades_9_12" localSheetId="30">'3431'!$B$25</definedName>
    <definedName name="_300_Career_Education__Grades_9_12" localSheetId="31">'3441'!$B$25</definedName>
    <definedName name="_300_Career_Education__Grades_9_12" localSheetId="32">'3443'!$B$25</definedName>
    <definedName name="_300_Career_Education__Grades_9_12" localSheetId="33">'3941'!$B$25</definedName>
    <definedName name="_300_Career_Education__Grades_9_12" localSheetId="34">'3961'!$B$25</definedName>
    <definedName name="_300_Career_Education__Grades_9_12" localSheetId="35">'3971'!$B$25</definedName>
    <definedName name="_300_Career_Education__Grades_9_12" localSheetId="36">'4000'!$B$25</definedName>
    <definedName name="_300_Career_Education__Grades_9_12" localSheetId="37">'4002'!$B$25</definedName>
    <definedName name="_300_Career_Education__Grades_9_12" localSheetId="38">'4010'!$B$25</definedName>
    <definedName name="_300_Career_Education__Grades_9_12" localSheetId="39">'4012'!$B$25</definedName>
    <definedName name="_300_Career_Education__Grades_9_12" localSheetId="40">'4013'!$B$25</definedName>
    <definedName name="_300_Career_Education__Grades_9_12" localSheetId="41">'4020'!$B$25</definedName>
    <definedName name="_300_Career_Education__Grades_9_12" localSheetId="42">'4037'!$B$25</definedName>
    <definedName name="_300_Career_Education__Grades_9_12" localSheetId="43">#REF!</definedName>
    <definedName name="_300_Career_Education__Grades_9_12" localSheetId="44">'4041'!$B$25</definedName>
    <definedName name="_300_Career_Education__Grades_9_12" localSheetId="1">#REF!</definedName>
    <definedName name="_300_Career_Education__Grades_9_12" localSheetId="0">#REF!</definedName>
    <definedName name="_300_Career_Education__Grades_9_12">#REF!</definedName>
    <definedName name="_4_8" localSheetId="2">'0054'!$B$48</definedName>
    <definedName name="_4_8" localSheetId="3">'0642'!$B$48</definedName>
    <definedName name="_4_8" localSheetId="4">'0664'!$B$48</definedName>
    <definedName name="_4_8" localSheetId="5">'1461'!$B$48</definedName>
    <definedName name="_4_8" localSheetId="6">'1571'!$B$48</definedName>
    <definedName name="_4_8" localSheetId="7">'2521'!$B$48</definedName>
    <definedName name="_4_8" localSheetId="8">'2531'!$B$48</definedName>
    <definedName name="_4_8" localSheetId="9">'2641'!$B$48</definedName>
    <definedName name="_4_8" localSheetId="10">'2791'!$B$48</definedName>
    <definedName name="_4_8" localSheetId="11">'2801'!$B$48</definedName>
    <definedName name="_4_8" localSheetId="12">'2911'!$B$48</definedName>
    <definedName name="_4_8" localSheetId="13">'2941'!$B$48</definedName>
    <definedName name="_4_8" localSheetId="14">'3083'!$B$48</definedName>
    <definedName name="_4_8" localSheetId="15">'3345'!$B$48</definedName>
    <definedName name="_4_8" localSheetId="16">'3347'!$B$48</definedName>
    <definedName name="_4_8" localSheetId="17">'3381'!$B$48</definedName>
    <definedName name="_4_8" localSheetId="18">'3382'!$B$48</definedName>
    <definedName name="_4_8" localSheetId="19">'3385'!$B$48</definedName>
    <definedName name="_4_8" localSheetId="20">'3386'!$B$48</definedName>
    <definedName name="_4_8" localSheetId="21">'3391'!$B$48</definedName>
    <definedName name="_4_8" localSheetId="22">'3394'!$B$48</definedName>
    <definedName name="_4_8" localSheetId="23">'3395'!$B$48</definedName>
    <definedName name="_4_8" localSheetId="24">'3396'!$B$48</definedName>
    <definedName name="_4_8" localSheetId="25">'3398'!$B$48</definedName>
    <definedName name="_4_8" localSheetId="26">'3400'!$B$48</definedName>
    <definedName name="_4_8" localSheetId="27">'3401'!$B$48</definedName>
    <definedName name="_4_8" localSheetId="28">'3413'!$B$48</definedName>
    <definedName name="_4_8" localSheetId="29">'3421'!$B$48</definedName>
    <definedName name="_4_8" localSheetId="30">'3431'!$B$48</definedName>
    <definedName name="_4_8" localSheetId="31">'3441'!$B$48</definedName>
    <definedName name="_4_8" localSheetId="32">'3443'!$B$48</definedName>
    <definedName name="_4_8" localSheetId="33">'3941'!$B$48</definedName>
    <definedName name="_4_8" localSheetId="34">'3961'!$B$48</definedName>
    <definedName name="_4_8" localSheetId="35">'3971'!$B$48</definedName>
    <definedName name="_4_8" localSheetId="36">'4000'!$B$48</definedName>
    <definedName name="_4_8" localSheetId="37">'4002'!$B$48</definedName>
    <definedName name="_4_8" localSheetId="38">'4010'!$B$48</definedName>
    <definedName name="_4_8" localSheetId="39">'4012'!$B$48</definedName>
    <definedName name="_4_8" localSheetId="40">'4013'!$B$48</definedName>
    <definedName name="_4_8" localSheetId="41">'4020'!$B$48</definedName>
    <definedName name="_4_8" localSheetId="42">'4037'!$B$48</definedName>
    <definedName name="_4_8" localSheetId="43">#REF!</definedName>
    <definedName name="_4_8" localSheetId="44">'4041'!$B$48</definedName>
    <definedName name="_4_8" localSheetId="1">#REF!</definedName>
    <definedName name="_4_8" localSheetId="0">#REF!</definedName>
    <definedName name="_4_8">#REF!</definedName>
    <definedName name="_9_12" localSheetId="2">'0054'!$B$49</definedName>
    <definedName name="_9_12" localSheetId="3">'0642'!$B$49</definedName>
    <definedName name="_9_12" localSheetId="4">'0664'!$B$49</definedName>
    <definedName name="_9_12" localSheetId="5">'1461'!$B$49</definedName>
    <definedName name="_9_12" localSheetId="6">'1571'!$B$49</definedName>
    <definedName name="_9_12" localSheetId="7">'2521'!$B$49</definedName>
    <definedName name="_9_12" localSheetId="8">'2531'!$B$49</definedName>
    <definedName name="_9_12" localSheetId="9">'2641'!$B$49</definedName>
    <definedName name="_9_12" localSheetId="10">'2791'!$B$49</definedName>
    <definedName name="_9_12" localSheetId="11">'2801'!$B$49</definedName>
    <definedName name="_9_12" localSheetId="12">'2911'!$B$49</definedName>
    <definedName name="_9_12" localSheetId="13">'2941'!$B$49</definedName>
    <definedName name="_9_12" localSheetId="14">'3083'!$B$49</definedName>
    <definedName name="_9_12" localSheetId="15">'3345'!$B$49</definedName>
    <definedName name="_9_12" localSheetId="16">'3347'!$B$49</definedName>
    <definedName name="_9_12" localSheetId="17">'3381'!$B$49</definedName>
    <definedName name="_9_12" localSheetId="18">'3382'!$B$49</definedName>
    <definedName name="_9_12" localSheetId="19">'3385'!$B$49</definedName>
    <definedName name="_9_12" localSheetId="20">'3386'!$B$49</definedName>
    <definedName name="_9_12" localSheetId="21">'3391'!$B$49</definedName>
    <definedName name="_9_12" localSheetId="22">'3394'!$B$49</definedName>
    <definedName name="_9_12" localSheetId="23">'3395'!$B$49</definedName>
    <definedName name="_9_12" localSheetId="24">'3396'!$B$49</definedName>
    <definedName name="_9_12" localSheetId="25">'3398'!$B$49</definedName>
    <definedName name="_9_12" localSheetId="26">'3400'!$B$49</definedName>
    <definedName name="_9_12" localSheetId="27">'3401'!$B$49</definedName>
    <definedName name="_9_12" localSheetId="28">'3413'!$B$49</definedName>
    <definedName name="_9_12" localSheetId="29">'3421'!$B$49</definedName>
    <definedName name="_9_12" localSheetId="30">'3431'!$B$49</definedName>
    <definedName name="_9_12" localSheetId="31">'3441'!$B$49</definedName>
    <definedName name="_9_12" localSheetId="32">'3443'!$B$49</definedName>
    <definedName name="_9_12" localSheetId="33">'3941'!$B$49</definedName>
    <definedName name="_9_12" localSheetId="34">'3961'!$B$49</definedName>
    <definedName name="_9_12" localSheetId="35">'3971'!$B$49</definedName>
    <definedName name="_9_12" localSheetId="36">'4000'!$B$49</definedName>
    <definedName name="_9_12" localSheetId="37">'4002'!$B$49</definedName>
    <definedName name="_9_12" localSheetId="38">'4010'!$B$49</definedName>
    <definedName name="_9_12" localSheetId="39">'4012'!$B$49</definedName>
    <definedName name="_9_12" localSheetId="40">'4013'!$B$49</definedName>
    <definedName name="_9_12" localSheetId="41">'4020'!$B$49</definedName>
    <definedName name="_9_12" localSheetId="42">'4037'!$B$49</definedName>
    <definedName name="_9_12" localSheetId="43">#REF!</definedName>
    <definedName name="_9_12" localSheetId="44">'4041'!$B$49</definedName>
    <definedName name="_9_12" localSheetId="1">#REF!</definedName>
    <definedName name="_9_12" localSheetId="0">#REF!</definedName>
    <definedName name="_9_12">#REF!</definedName>
    <definedName name="_xlnm._FilterDatabase" localSheetId="0" hidden="1">'Net Payment'!$A$3:$B$38</definedName>
    <definedName name="Allocation_factors" localSheetId="2">'0054'!$I$46</definedName>
    <definedName name="Allocation_factors" localSheetId="3">'0642'!$I$46</definedName>
    <definedName name="Allocation_factors" localSheetId="4">'0664'!$I$46</definedName>
    <definedName name="Allocation_factors" localSheetId="5">'1461'!$I$46</definedName>
    <definedName name="Allocation_factors" localSheetId="6">'1571'!$I$46</definedName>
    <definedName name="Allocation_factors" localSheetId="7">'2521'!$I$46</definedName>
    <definedName name="Allocation_factors" localSheetId="8">'2531'!$I$46</definedName>
    <definedName name="Allocation_factors" localSheetId="9">'2641'!$I$46</definedName>
    <definedName name="Allocation_factors" localSheetId="10">'2791'!$I$46</definedName>
    <definedName name="Allocation_factors" localSheetId="11">'2801'!$I$46</definedName>
    <definedName name="Allocation_factors" localSheetId="12">'2911'!$I$46</definedName>
    <definedName name="Allocation_factors" localSheetId="13">'2941'!$I$46</definedName>
    <definedName name="Allocation_factors" localSheetId="14">'3083'!$I$46</definedName>
    <definedName name="Allocation_factors" localSheetId="15">'3345'!$I$46</definedName>
    <definedName name="Allocation_factors" localSheetId="16">'3347'!$I$46</definedName>
    <definedName name="Allocation_factors" localSheetId="17">'3381'!$I$46</definedName>
    <definedName name="Allocation_factors" localSheetId="18">'3382'!$I$46</definedName>
    <definedName name="Allocation_factors" localSheetId="19">'3385'!$I$46</definedName>
    <definedName name="Allocation_factors" localSheetId="20">'3386'!$I$46</definedName>
    <definedName name="Allocation_factors" localSheetId="21">'3391'!$I$46</definedName>
    <definedName name="Allocation_factors" localSheetId="22">'3394'!$I$46</definedName>
    <definedName name="Allocation_factors" localSheetId="23">'3395'!$I$46</definedName>
    <definedName name="Allocation_factors" localSheetId="24">'3396'!$I$46</definedName>
    <definedName name="Allocation_factors" localSheetId="25">'3398'!$I$46</definedName>
    <definedName name="Allocation_factors" localSheetId="26">'3400'!$I$46</definedName>
    <definedName name="Allocation_factors" localSheetId="27">'3401'!$I$46</definedName>
    <definedName name="Allocation_factors" localSheetId="28">'3413'!$I$46</definedName>
    <definedName name="Allocation_factors" localSheetId="29">'3421'!$I$46</definedName>
    <definedName name="Allocation_factors" localSheetId="30">'3431'!$I$46</definedName>
    <definedName name="Allocation_factors" localSheetId="31">'3441'!$I$46</definedName>
    <definedName name="Allocation_factors" localSheetId="32">'3443'!$I$46</definedName>
    <definedName name="Allocation_factors" localSheetId="33">'3941'!$I$46</definedName>
    <definedName name="Allocation_factors" localSheetId="34">'3961'!$I$46</definedName>
    <definedName name="Allocation_factors" localSheetId="35">'3971'!$I$46</definedName>
    <definedName name="Allocation_factors" localSheetId="36">'4000'!$I$46</definedName>
    <definedName name="Allocation_factors" localSheetId="37">'4002'!$I$46</definedName>
    <definedName name="Allocation_factors" localSheetId="38">'4010'!$I$46</definedName>
    <definedName name="Allocation_factors" localSheetId="39">'4012'!$I$46</definedName>
    <definedName name="Allocation_factors" localSheetId="40">'4013'!$I$46</definedName>
    <definedName name="Allocation_factors" localSheetId="41">'4020'!$I$46</definedName>
    <definedName name="Allocation_factors" localSheetId="42">'4037'!$I$46</definedName>
    <definedName name="Allocation_factors" localSheetId="43">#REF!</definedName>
    <definedName name="Allocation_factors" localSheetId="44">'4041'!$I$46</definedName>
    <definedName name="Allocation_factors" localSheetId="1">#REF!</definedName>
    <definedName name="Allocation_factors" localSheetId="0">#REF!</definedName>
    <definedName name="Allocation_factors">#REF!</definedName>
    <definedName name="Base_Student_Allocation" localSheetId="2">'0054'!$B$7</definedName>
    <definedName name="Base_Student_Allocation" localSheetId="3">'0642'!$B$7</definedName>
    <definedName name="Base_Student_Allocation" localSheetId="4">'0664'!$B$7</definedName>
    <definedName name="Base_Student_Allocation" localSheetId="5">'1461'!$B$7</definedName>
    <definedName name="Base_Student_Allocation" localSheetId="6">'1571'!$B$7</definedName>
    <definedName name="Base_Student_Allocation" localSheetId="7">'2521'!$B$7</definedName>
    <definedName name="Base_Student_Allocation" localSheetId="8">'2531'!$B$7</definedName>
    <definedName name="Base_Student_Allocation" localSheetId="9">'2641'!$B$7</definedName>
    <definedName name="Base_Student_Allocation" localSheetId="10">'2791'!$B$7</definedName>
    <definedName name="Base_Student_Allocation" localSheetId="11">'2801'!$B$7</definedName>
    <definedName name="Base_Student_Allocation" localSheetId="12">'2911'!$B$7</definedName>
    <definedName name="Base_Student_Allocation" localSheetId="13">'2941'!$B$7</definedName>
    <definedName name="Base_Student_Allocation" localSheetId="14">'3083'!$B$7</definedName>
    <definedName name="Base_Student_Allocation" localSheetId="15">'3345'!$B$7</definedName>
    <definedName name="Base_Student_Allocation" localSheetId="16">'3347'!$B$7</definedName>
    <definedName name="Base_Student_Allocation" localSheetId="17">'3381'!$B$7</definedName>
    <definedName name="Base_Student_Allocation" localSheetId="18">'3382'!$B$7</definedName>
    <definedName name="Base_Student_Allocation" localSheetId="19">'3385'!$B$7</definedName>
    <definedName name="Base_Student_Allocation" localSheetId="20">'3386'!$B$7</definedName>
    <definedName name="Base_Student_Allocation" localSheetId="21">'3391'!$B$7</definedName>
    <definedName name="Base_Student_Allocation" localSheetId="22">'3394'!$B$7</definedName>
    <definedName name="Base_Student_Allocation" localSheetId="23">'3395'!$B$7</definedName>
    <definedName name="Base_Student_Allocation" localSheetId="24">'3396'!$B$7</definedName>
    <definedName name="Base_Student_Allocation" localSheetId="25">'3398'!$B$7</definedName>
    <definedName name="Base_Student_Allocation" localSheetId="26">'3400'!$B$7</definedName>
    <definedName name="Base_Student_Allocation" localSheetId="27">'3401'!$B$7</definedName>
    <definedName name="Base_Student_Allocation" localSheetId="28">'3413'!$B$7</definedName>
    <definedName name="Base_Student_Allocation" localSheetId="29">'3421'!$B$7</definedName>
    <definedName name="Base_Student_Allocation" localSheetId="30">'3431'!$B$7</definedName>
    <definedName name="Base_Student_Allocation" localSheetId="31">'3441'!$B$7</definedName>
    <definedName name="Base_Student_Allocation" localSheetId="32">'3443'!$B$7</definedName>
    <definedName name="Base_Student_Allocation" localSheetId="33">'3941'!$B$7</definedName>
    <definedName name="Base_Student_Allocation" localSheetId="34">'3961'!$B$7</definedName>
    <definedName name="Base_Student_Allocation" localSheetId="35">'3971'!$B$7</definedName>
    <definedName name="Base_Student_Allocation" localSheetId="36">'4000'!$B$7</definedName>
    <definedName name="Base_Student_Allocation" localSheetId="37">'4002'!$B$7</definedName>
    <definedName name="Base_Student_Allocation" localSheetId="38">'4010'!$B$7</definedName>
    <definedName name="Base_Student_Allocation" localSheetId="39">'4012'!$B$7</definedName>
    <definedName name="Base_Student_Allocation" localSheetId="40">'4013'!$B$7</definedName>
    <definedName name="Base_Student_Allocation" localSheetId="41">'4020'!$B$7</definedName>
    <definedName name="Base_Student_Allocation" localSheetId="42">'4037'!$B$7</definedName>
    <definedName name="Base_Student_Allocation" localSheetId="43">#REF!</definedName>
    <definedName name="Base_Student_Allocation" localSheetId="44">'4041'!$B$7</definedName>
    <definedName name="Base_Student_Allocation" localSheetId="1">#REF!</definedName>
    <definedName name="Base_Student_Allocation" localSheetId="0">#REF!</definedName>
    <definedName name="Base_Student_Allocation">#REF!</definedName>
    <definedName name="Based_on_the_Second_Calculation_of_the_FEFP_2010_11" localSheetId="2">'0054'!$B$4</definedName>
    <definedName name="Based_on_the_Second_Calculation_of_the_FEFP_2010_11" localSheetId="3">'0642'!$B$4</definedName>
    <definedName name="Based_on_the_Second_Calculation_of_the_FEFP_2010_11" localSheetId="4">'0664'!$B$4</definedName>
    <definedName name="Based_on_the_Second_Calculation_of_the_FEFP_2010_11" localSheetId="5">'1461'!$B$4</definedName>
    <definedName name="Based_on_the_Second_Calculation_of_the_FEFP_2010_11" localSheetId="6">'1571'!$B$4</definedName>
    <definedName name="Based_on_the_Second_Calculation_of_the_FEFP_2010_11" localSheetId="7">'2521'!$B$4</definedName>
    <definedName name="Based_on_the_Second_Calculation_of_the_FEFP_2010_11" localSheetId="8">'2531'!$B$4</definedName>
    <definedName name="Based_on_the_Second_Calculation_of_the_FEFP_2010_11" localSheetId="9">'2641'!$B$4</definedName>
    <definedName name="Based_on_the_Second_Calculation_of_the_FEFP_2010_11" localSheetId="10">'2791'!$B$4</definedName>
    <definedName name="Based_on_the_Second_Calculation_of_the_FEFP_2010_11" localSheetId="11">'2801'!$B$4</definedName>
    <definedName name="Based_on_the_Second_Calculation_of_the_FEFP_2010_11" localSheetId="12">'2911'!$B$4</definedName>
    <definedName name="Based_on_the_Second_Calculation_of_the_FEFP_2010_11" localSheetId="13">'2941'!$B$4</definedName>
    <definedName name="Based_on_the_Second_Calculation_of_the_FEFP_2010_11" localSheetId="14">'3083'!$B$4</definedName>
    <definedName name="Based_on_the_Second_Calculation_of_the_FEFP_2010_11" localSheetId="15">'3345'!$B$4</definedName>
    <definedName name="Based_on_the_Second_Calculation_of_the_FEFP_2010_11" localSheetId="16">'3347'!$B$4</definedName>
    <definedName name="Based_on_the_Second_Calculation_of_the_FEFP_2010_11" localSheetId="17">'3381'!$B$4</definedName>
    <definedName name="Based_on_the_Second_Calculation_of_the_FEFP_2010_11" localSheetId="18">'3382'!$B$4</definedName>
    <definedName name="Based_on_the_Second_Calculation_of_the_FEFP_2010_11" localSheetId="19">'3385'!$B$4</definedName>
    <definedName name="Based_on_the_Second_Calculation_of_the_FEFP_2010_11" localSheetId="20">'3386'!$B$4</definedName>
    <definedName name="Based_on_the_Second_Calculation_of_the_FEFP_2010_11" localSheetId="21">'3391'!$B$4</definedName>
    <definedName name="Based_on_the_Second_Calculation_of_the_FEFP_2010_11" localSheetId="22">'3394'!$B$4</definedName>
    <definedName name="Based_on_the_Second_Calculation_of_the_FEFP_2010_11" localSheetId="23">'3395'!$B$4</definedName>
    <definedName name="Based_on_the_Second_Calculation_of_the_FEFP_2010_11" localSheetId="24">'3396'!$B$4</definedName>
    <definedName name="Based_on_the_Second_Calculation_of_the_FEFP_2010_11" localSheetId="25">'3398'!$B$4</definedName>
    <definedName name="Based_on_the_Second_Calculation_of_the_FEFP_2010_11" localSheetId="26">'3400'!$B$4</definedName>
    <definedName name="Based_on_the_Second_Calculation_of_the_FEFP_2010_11" localSheetId="27">'3401'!$B$4</definedName>
    <definedName name="Based_on_the_Second_Calculation_of_the_FEFP_2010_11" localSheetId="28">'3413'!$B$4</definedName>
    <definedName name="Based_on_the_Second_Calculation_of_the_FEFP_2010_11" localSheetId="29">'3421'!$B$4</definedName>
    <definedName name="Based_on_the_Second_Calculation_of_the_FEFP_2010_11" localSheetId="30">'3431'!$B$4</definedName>
    <definedName name="Based_on_the_Second_Calculation_of_the_FEFP_2010_11" localSheetId="31">'3441'!$B$4</definedName>
    <definedName name="Based_on_the_Second_Calculation_of_the_FEFP_2010_11" localSheetId="32">'3443'!$B$4</definedName>
    <definedName name="Based_on_the_Second_Calculation_of_the_FEFP_2010_11" localSheetId="33">'3941'!$B$4</definedName>
    <definedName name="Based_on_the_Second_Calculation_of_the_FEFP_2010_11" localSheetId="34">'3961'!$B$4</definedName>
    <definedName name="Based_on_the_Second_Calculation_of_the_FEFP_2010_11" localSheetId="35">'3971'!$B$4</definedName>
    <definedName name="Based_on_the_Second_Calculation_of_the_FEFP_2010_11" localSheetId="36">'4000'!$B$4</definedName>
    <definedName name="Based_on_the_Second_Calculation_of_the_FEFP_2010_11" localSheetId="37">'4002'!$B$4</definedName>
    <definedName name="Based_on_the_Second_Calculation_of_the_FEFP_2010_11" localSheetId="38">'4010'!$B$4</definedName>
    <definedName name="Based_on_the_Second_Calculation_of_the_FEFP_2010_11" localSheetId="39">'4012'!$B$4</definedName>
    <definedName name="Based_on_the_Second_Calculation_of_the_FEFP_2010_11" localSheetId="40">'4013'!$B$4</definedName>
    <definedName name="Based_on_the_Second_Calculation_of_the_FEFP_2010_11" localSheetId="41">'4020'!$B$4</definedName>
    <definedName name="Based_on_the_Second_Calculation_of_the_FEFP_2010_11" localSheetId="42">'4037'!$B$4</definedName>
    <definedName name="Based_on_the_Second_Calculation_of_the_FEFP_2010_11" localSheetId="43">#REF!</definedName>
    <definedName name="Based_on_the_Second_Calculation_of_the_FEFP_2010_11" localSheetId="44">'4041'!$B$4</definedName>
    <definedName name="Based_on_the_Second_Calculation_of_the_FEFP_2010_11" localSheetId="0">#REF!</definedName>
    <definedName name="Based_on_the_Second_Calculation_of_the_FEFP_2010_11">#REF!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 localSheetId="2">'0054'!$G$46</definedName>
    <definedName name="DCD" localSheetId="3">'0642'!$G$46</definedName>
    <definedName name="DCD" localSheetId="4">'0664'!$G$46</definedName>
    <definedName name="DCD" localSheetId="5">'1461'!$G$46</definedName>
    <definedName name="DCD" localSheetId="6">'1571'!$G$46</definedName>
    <definedName name="DCD" localSheetId="7">'2521'!$G$46</definedName>
    <definedName name="DCD" localSheetId="8">'2531'!$G$46</definedName>
    <definedName name="DCD" localSheetId="9">'2641'!$G$46</definedName>
    <definedName name="DCD" localSheetId="10">'2791'!$G$46</definedName>
    <definedName name="DCD" localSheetId="11">'2801'!$G$46</definedName>
    <definedName name="DCD" localSheetId="12">'2911'!$G$46</definedName>
    <definedName name="DCD" localSheetId="13">'2941'!$G$46</definedName>
    <definedName name="DCD" localSheetId="14">'3083'!$G$46</definedName>
    <definedName name="DCD" localSheetId="15">'3345'!$G$46</definedName>
    <definedName name="DCD" localSheetId="16">'3347'!$G$46</definedName>
    <definedName name="DCD" localSheetId="17">'3381'!$G$46</definedName>
    <definedName name="DCD" localSheetId="18">'3382'!$G$46</definedName>
    <definedName name="DCD" localSheetId="19">'3385'!$G$46</definedName>
    <definedName name="DCD" localSheetId="20">'3386'!$G$46</definedName>
    <definedName name="DCD" localSheetId="21">'3391'!$G$46</definedName>
    <definedName name="DCD" localSheetId="22">'3394'!$G$46</definedName>
    <definedName name="DCD" localSheetId="23">'3395'!$G$46</definedName>
    <definedName name="DCD" localSheetId="24">'3396'!$G$46</definedName>
    <definedName name="DCD" localSheetId="25">'3398'!$G$46</definedName>
    <definedName name="DCD" localSheetId="26">'3400'!$G$46</definedName>
    <definedName name="DCD" localSheetId="27">'3401'!$G$46</definedName>
    <definedName name="DCD" localSheetId="28">'3413'!$G$46</definedName>
    <definedName name="DCD" localSheetId="29">'3421'!$G$46</definedName>
    <definedName name="DCD" localSheetId="30">'3431'!$G$46</definedName>
    <definedName name="DCD" localSheetId="31">'3441'!$G$46</definedName>
    <definedName name="DCD" localSheetId="32">'3443'!$G$46</definedName>
    <definedName name="DCD" localSheetId="33">'3941'!$G$46</definedName>
    <definedName name="DCD" localSheetId="34">'3961'!$G$46</definedName>
    <definedName name="DCD" localSheetId="35">'3971'!$G$46</definedName>
    <definedName name="DCD" localSheetId="36">'4000'!$G$46</definedName>
    <definedName name="DCD" localSheetId="37">'4002'!$G$46</definedName>
    <definedName name="DCD" localSheetId="38">'4010'!$G$46</definedName>
    <definedName name="DCD" localSheetId="39">'4012'!$G$46</definedName>
    <definedName name="DCD" localSheetId="40">'4013'!$G$46</definedName>
    <definedName name="DCD" localSheetId="41">'4020'!$G$46</definedName>
    <definedName name="DCD" localSheetId="42">'4037'!$G$46</definedName>
    <definedName name="DCD" localSheetId="43">#REF!</definedName>
    <definedName name="DCD" localSheetId="44">'4041'!$G$46</definedName>
    <definedName name="DCD" localSheetId="1">#REF!</definedName>
    <definedName name="DCD" localSheetId="0">#REF!</definedName>
    <definedName name="DCD">#REF!</definedName>
    <definedName name="District_Cost_Differential" localSheetId="2">'0054'!$I$7</definedName>
    <definedName name="District_Cost_Differential" localSheetId="3">'0642'!$I$7</definedName>
    <definedName name="District_Cost_Differential" localSheetId="4">'0664'!$I$7</definedName>
    <definedName name="District_Cost_Differential" localSheetId="5">'1461'!$I$7</definedName>
    <definedName name="District_Cost_Differential" localSheetId="6">'1571'!$I$7</definedName>
    <definedName name="District_Cost_Differential" localSheetId="7">'2521'!$I$7</definedName>
    <definedName name="District_Cost_Differential" localSheetId="8">'2531'!$I$7</definedName>
    <definedName name="District_Cost_Differential" localSheetId="9">'2641'!$I$7</definedName>
    <definedName name="District_Cost_Differential" localSheetId="10">'2791'!$I$7</definedName>
    <definedName name="District_Cost_Differential" localSheetId="11">'2801'!$I$7</definedName>
    <definedName name="District_Cost_Differential" localSheetId="12">'2911'!$I$7</definedName>
    <definedName name="District_Cost_Differential" localSheetId="13">'2941'!$I$7</definedName>
    <definedName name="District_Cost_Differential" localSheetId="14">'3083'!$I$7</definedName>
    <definedName name="District_Cost_Differential" localSheetId="15">'3345'!$I$7</definedName>
    <definedName name="District_Cost_Differential" localSheetId="16">'3347'!$I$7</definedName>
    <definedName name="District_Cost_Differential" localSheetId="17">'3381'!$I$7</definedName>
    <definedName name="District_Cost_Differential" localSheetId="18">'3382'!$I$7</definedName>
    <definedName name="District_Cost_Differential" localSheetId="19">'3385'!$I$7</definedName>
    <definedName name="District_Cost_Differential" localSheetId="20">'3386'!$I$7</definedName>
    <definedName name="District_Cost_Differential" localSheetId="21">'3391'!$I$7</definedName>
    <definedName name="District_Cost_Differential" localSheetId="22">'3394'!$I$7</definedName>
    <definedName name="District_Cost_Differential" localSheetId="23">'3395'!$I$7</definedName>
    <definedName name="District_Cost_Differential" localSheetId="24">'3396'!$I$7</definedName>
    <definedName name="District_Cost_Differential" localSheetId="25">'3398'!$I$7</definedName>
    <definedName name="District_Cost_Differential" localSheetId="26">'3400'!$I$7</definedName>
    <definedName name="District_Cost_Differential" localSheetId="27">'3401'!$I$7</definedName>
    <definedName name="District_Cost_Differential" localSheetId="28">'3413'!$I$7</definedName>
    <definedName name="District_Cost_Differential" localSheetId="29">'3421'!$I$7</definedName>
    <definedName name="District_Cost_Differential" localSheetId="30">'3431'!$I$7</definedName>
    <definedName name="District_Cost_Differential" localSheetId="31">'3441'!$I$7</definedName>
    <definedName name="District_Cost_Differential" localSheetId="32">'3443'!$I$7</definedName>
    <definedName name="District_Cost_Differential" localSheetId="33">'3941'!$I$7</definedName>
    <definedName name="District_Cost_Differential" localSheetId="34">'3961'!$I$7</definedName>
    <definedName name="District_Cost_Differential" localSheetId="35">'3971'!$I$7</definedName>
    <definedName name="District_Cost_Differential" localSheetId="36">'4000'!$I$7</definedName>
    <definedName name="District_Cost_Differential" localSheetId="37">'4002'!$I$7</definedName>
    <definedName name="District_Cost_Differential" localSheetId="38">'4010'!$I$7</definedName>
    <definedName name="District_Cost_Differential" localSheetId="39">'4012'!$I$7</definedName>
    <definedName name="District_Cost_Differential" localSheetId="40">'4013'!$I$7</definedName>
    <definedName name="District_Cost_Differential" localSheetId="41">'4020'!$I$7</definedName>
    <definedName name="District_Cost_Differential" localSheetId="42">'4037'!$I$7</definedName>
    <definedName name="District_Cost_Differential" localSheetId="43">#REF!</definedName>
    <definedName name="District_Cost_Differential" localSheetId="44">'4041'!$I$7</definedName>
    <definedName name="District_Cost_Differential" localSheetId="1">#REF!</definedName>
    <definedName name="District_Cost_Differential" localSheetId="0">#REF!</definedName>
    <definedName name="District_Cost_Differential">#REF!</definedName>
    <definedName name="District_SAI_Allocation" localSheetId="2">'0054'!$B$39</definedName>
    <definedName name="District_SAI_Allocation" localSheetId="3">'0642'!$B$39</definedName>
    <definedName name="District_SAI_Allocation" localSheetId="4">'0664'!$B$39</definedName>
    <definedName name="District_SAI_Allocation" localSheetId="5">'1461'!$B$39</definedName>
    <definedName name="District_SAI_Allocation" localSheetId="6">'1571'!$B$39</definedName>
    <definedName name="District_SAI_Allocation" localSheetId="7">'2521'!$B$39</definedName>
    <definedName name="District_SAI_Allocation" localSheetId="8">'2531'!$B$39</definedName>
    <definedName name="District_SAI_Allocation" localSheetId="9">'2641'!$B$39</definedName>
    <definedName name="District_SAI_Allocation" localSheetId="10">'2791'!$B$39</definedName>
    <definedName name="District_SAI_Allocation" localSheetId="11">'2801'!$B$39</definedName>
    <definedName name="District_SAI_Allocation" localSheetId="12">'2911'!$B$39</definedName>
    <definedName name="District_SAI_Allocation" localSheetId="13">'2941'!$B$39</definedName>
    <definedName name="District_SAI_Allocation" localSheetId="14">'3083'!$B$39</definedName>
    <definedName name="District_SAI_Allocation" localSheetId="15">'3345'!$B$39</definedName>
    <definedName name="District_SAI_Allocation" localSheetId="16">'3347'!$B$39</definedName>
    <definedName name="District_SAI_Allocation" localSheetId="17">'3381'!$B$39</definedName>
    <definedName name="District_SAI_Allocation" localSheetId="18">'3382'!$B$39</definedName>
    <definedName name="District_SAI_Allocation" localSheetId="19">'3385'!$B$39</definedName>
    <definedName name="District_SAI_Allocation" localSheetId="20">'3386'!$B$39</definedName>
    <definedName name="District_SAI_Allocation" localSheetId="21">'3391'!$B$39</definedName>
    <definedName name="District_SAI_Allocation" localSheetId="22">'3394'!$B$39</definedName>
    <definedName name="District_SAI_Allocation" localSheetId="23">'3395'!$B$39</definedName>
    <definedName name="District_SAI_Allocation" localSheetId="24">'3396'!$B$39</definedName>
    <definedName name="District_SAI_Allocation" localSheetId="25">'3398'!$B$39</definedName>
    <definedName name="District_SAI_Allocation" localSheetId="26">'3400'!$B$39</definedName>
    <definedName name="District_SAI_Allocation" localSheetId="27">'3401'!$B$39</definedName>
    <definedName name="District_SAI_Allocation" localSheetId="28">'3413'!$B$39</definedName>
    <definedName name="District_SAI_Allocation" localSheetId="29">'3421'!$B$39</definedName>
    <definedName name="District_SAI_Allocation" localSheetId="30">'3431'!$B$39</definedName>
    <definedName name="District_SAI_Allocation" localSheetId="31">'3441'!$B$39</definedName>
    <definedName name="District_SAI_Allocation" localSheetId="32">'3443'!$B$39</definedName>
    <definedName name="District_SAI_Allocation" localSheetId="33">'3941'!$B$39</definedName>
    <definedName name="District_SAI_Allocation" localSheetId="34">'3961'!$B$39</definedName>
    <definedName name="District_SAI_Allocation" localSheetId="35">'3971'!$B$39</definedName>
    <definedName name="District_SAI_Allocation" localSheetId="36">'4000'!$B$39</definedName>
    <definedName name="District_SAI_Allocation" localSheetId="37">'4002'!$B$39</definedName>
    <definedName name="District_SAI_Allocation" localSheetId="38">'4010'!$B$39</definedName>
    <definedName name="District_SAI_Allocation" localSheetId="39">'4012'!$B$39</definedName>
    <definedName name="District_SAI_Allocation" localSheetId="40">'4013'!$B$39</definedName>
    <definedName name="District_SAI_Allocation" localSheetId="41">'4020'!$B$39</definedName>
    <definedName name="District_SAI_Allocation" localSheetId="42">'4037'!$B$39</definedName>
    <definedName name="District_SAI_Allocation" localSheetId="43">#REF!</definedName>
    <definedName name="District_SAI_Allocation" localSheetId="44">'4041'!$B$39</definedName>
    <definedName name="District_SAI_Allocation" localSheetId="1">#REF!</definedName>
    <definedName name="District_SAI_Allocation" localSheetId="0">#REF!</definedName>
    <definedName name="District_SAI_Allocation">#REF!</definedName>
    <definedName name="divided_by_district_FTE" localSheetId="2">'0054'!$B$40</definedName>
    <definedName name="divided_by_district_FTE" localSheetId="3">'0642'!$B$40</definedName>
    <definedName name="divided_by_district_FTE" localSheetId="4">'0664'!$B$40</definedName>
    <definedName name="divided_by_district_FTE" localSheetId="5">'1461'!$B$40</definedName>
    <definedName name="divided_by_district_FTE" localSheetId="6">'1571'!$B$40</definedName>
    <definedName name="divided_by_district_FTE" localSheetId="7">'2521'!$B$40</definedName>
    <definedName name="divided_by_district_FTE" localSheetId="8">'2531'!$B$40</definedName>
    <definedName name="divided_by_district_FTE" localSheetId="9">'2641'!$B$40</definedName>
    <definedName name="divided_by_district_FTE" localSheetId="10">'2791'!$B$40</definedName>
    <definedName name="divided_by_district_FTE" localSheetId="11">'2801'!$B$40</definedName>
    <definedName name="divided_by_district_FTE" localSheetId="12">'2911'!$B$40</definedName>
    <definedName name="divided_by_district_FTE" localSheetId="13">'2941'!$B$40</definedName>
    <definedName name="divided_by_district_FTE" localSheetId="14">'3083'!$B$40</definedName>
    <definedName name="divided_by_district_FTE" localSheetId="15">'3345'!$B$40</definedName>
    <definedName name="divided_by_district_FTE" localSheetId="16">'3347'!$B$40</definedName>
    <definedName name="divided_by_district_FTE" localSheetId="17">'3381'!$B$40</definedName>
    <definedName name="divided_by_district_FTE" localSheetId="18">'3382'!$B$40</definedName>
    <definedName name="divided_by_district_FTE" localSheetId="19">'3385'!$B$40</definedName>
    <definedName name="divided_by_district_FTE" localSheetId="20">'3386'!$B$40</definedName>
    <definedName name="divided_by_district_FTE" localSheetId="21">'3391'!$B$40</definedName>
    <definedName name="divided_by_district_FTE" localSheetId="22">'3394'!$B$40</definedName>
    <definedName name="divided_by_district_FTE" localSheetId="23">'3395'!$B$40</definedName>
    <definedName name="divided_by_district_FTE" localSheetId="24">'3396'!$B$40</definedName>
    <definedName name="divided_by_district_FTE" localSheetId="25">'3398'!$B$40</definedName>
    <definedName name="divided_by_district_FTE" localSheetId="26">'3400'!$B$40</definedName>
    <definedName name="divided_by_district_FTE" localSheetId="27">'3401'!$B$40</definedName>
    <definedName name="divided_by_district_FTE" localSheetId="28">'3413'!$B$40</definedName>
    <definedName name="divided_by_district_FTE" localSheetId="29">'3421'!$B$40</definedName>
    <definedName name="divided_by_district_FTE" localSheetId="30">'3431'!$B$40</definedName>
    <definedName name="divided_by_district_FTE" localSheetId="31">'3441'!$B$40</definedName>
    <definedName name="divided_by_district_FTE" localSheetId="32">'3443'!$B$40</definedName>
    <definedName name="divided_by_district_FTE" localSheetId="33">'3941'!$B$40</definedName>
    <definedName name="divided_by_district_FTE" localSheetId="34">'3961'!$B$40</definedName>
    <definedName name="divided_by_district_FTE" localSheetId="35">'3971'!$B$40</definedName>
    <definedName name="divided_by_district_FTE" localSheetId="36">'4000'!$B$40</definedName>
    <definedName name="divided_by_district_FTE" localSheetId="37">'4002'!$B$40</definedName>
    <definedName name="divided_by_district_FTE" localSheetId="38">'4010'!$B$40</definedName>
    <definedName name="divided_by_district_FTE" localSheetId="39">'4012'!$B$40</definedName>
    <definedName name="divided_by_district_FTE" localSheetId="40">'4013'!$B$40</definedName>
    <definedName name="divided_by_district_FTE" localSheetId="41">'4020'!$B$40</definedName>
    <definedName name="divided_by_district_FTE" localSheetId="42">'4037'!$B$40</definedName>
    <definedName name="divided_by_district_FTE" localSheetId="43">#REF!</definedName>
    <definedName name="divided_by_district_FTE" localSheetId="44">'4041'!$B$40</definedName>
    <definedName name="divided_by_district_FTE" localSheetId="1">#REF!</definedName>
    <definedName name="divided_by_district_FTE" localSheetId="0">#REF!</definedName>
    <definedName name="divided_by_district_FTE">#REF!</definedName>
    <definedName name="FTE" localSheetId="2">'0054'!$G$27</definedName>
    <definedName name="FTE" localSheetId="3">'0642'!$G$27</definedName>
    <definedName name="FTE" localSheetId="4">'0664'!$G$27</definedName>
    <definedName name="FTE" localSheetId="5">'1461'!$G$27</definedName>
    <definedName name="FTE" localSheetId="6">'1571'!$G$27</definedName>
    <definedName name="FTE" localSheetId="7">'2521'!$G$27</definedName>
    <definedName name="FTE" localSheetId="8">'2531'!$G$27</definedName>
    <definedName name="FTE" localSheetId="9">'2641'!$G$27</definedName>
    <definedName name="FTE" localSheetId="10">'2791'!$G$27</definedName>
    <definedName name="FTE" localSheetId="11">'2801'!$G$27</definedName>
    <definedName name="FTE" localSheetId="12">'2911'!$G$27</definedName>
    <definedName name="FTE" localSheetId="13">'2941'!$G$27</definedName>
    <definedName name="FTE" localSheetId="14">'3083'!$G$27</definedName>
    <definedName name="FTE" localSheetId="15">'3345'!$G$27</definedName>
    <definedName name="FTE" localSheetId="16">'3347'!$G$27</definedName>
    <definedName name="FTE" localSheetId="17">'3381'!$G$27</definedName>
    <definedName name="FTE" localSheetId="18">'3382'!$G$27</definedName>
    <definedName name="FTE" localSheetId="19">'3385'!$G$27</definedName>
    <definedName name="FTE" localSheetId="20">'3386'!$G$27</definedName>
    <definedName name="FTE" localSheetId="21">'3391'!$G$27</definedName>
    <definedName name="FTE" localSheetId="22">'3394'!$G$27</definedName>
    <definedName name="FTE" localSheetId="23">'3395'!$G$27</definedName>
    <definedName name="FTE" localSheetId="24">'3396'!$G$27</definedName>
    <definedName name="FTE" localSheetId="25">'3398'!$G$27</definedName>
    <definedName name="FTE" localSheetId="26">'3400'!$G$27</definedName>
    <definedName name="FTE" localSheetId="27">'3401'!$G$27</definedName>
    <definedName name="FTE" localSheetId="28">'3413'!$G$27</definedName>
    <definedName name="FTE" localSheetId="29">'3421'!$G$27</definedName>
    <definedName name="FTE" localSheetId="30">'3431'!$G$27</definedName>
    <definedName name="FTE" localSheetId="31">'3441'!$G$27</definedName>
    <definedName name="FTE" localSheetId="32">'3443'!$G$27</definedName>
    <definedName name="FTE" localSheetId="33">'3941'!$G$27</definedName>
    <definedName name="FTE" localSheetId="34">'3961'!$G$27</definedName>
    <definedName name="FTE" localSheetId="35">'3971'!$G$27</definedName>
    <definedName name="FTE" localSheetId="36">'4000'!$G$27</definedName>
    <definedName name="FTE" localSheetId="37">'4002'!$G$27</definedName>
    <definedName name="FTE" localSheetId="38">'4010'!$G$27</definedName>
    <definedName name="FTE" localSheetId="39">'4012'!$G$27</definedName>
    <definedName name="FTE" localSheetId="40">'4013'!$G$27</definedName>
    <definedName name="FTE" localSheetId="41">'4020'!$G$27</definedName>
    <definedName name="FTE" localSheetId="42">'4037'!$G$27</definedName>
    <definedName name="FTE" localSheetId="43">#REF!</definedName>
    <definedName name="FTE" localSheetId="44">'4041'!$G$27</definedName>
    <definedName name="FTE" localSheetId="1">#REF!</definedName>
    <definedName name="FTE" localSheetId="0">#REF!</definedName>
    <definedName name="FTE">#REF!</definedName>
    <definedName name="Grade_Level" localSheetId="2">'0054'!$I$27</definedName>
    <definedName name="Grade_Level" localSheetId="3">'0642'!$I$27</definedName>
    <definedName name="Grade_Level" localSheetId="4">'0664'!$I$27</definedName>
    <definedName name="Grade_Level" localSheetId="5">'1461'!$I$27</definedName>
    <definedName name="Grade_Level" localSheetId="6">'1571'!$I$27</definedName>
    <definedName name="Grade_Level" localSheetId="7">'2521'!$I$27</definedName>
    <definedName name="Grade_Level" localSheetId="8">'2531'!$I$27</definedName>
    <definedName name="Grade_Level" localSheetId="9">'2641'!$I$27</definedName>
    <definedName name="Grade_Level" localSheetId="10">'2791'!$I$27</definedName>
    <definedName name="Grade_Level" localSheetId="11">'2801'!$I$27</definedName>
    <definedName name="Grade_Level" localSheetId="12">'2911'!$I$27</definedName>
    <definedName name="Grade_Level" localSheetId="13">'2941'!$I$27</definedName>
    <definedName name="Grade_Level" localSheetId="14">'3083'!$I$27</definedName>
    <definedName name="Grade_Level" localSheetId="15">'3345'!$I$27</definedName>
    <definedName name="Grade_Level" localSheetId="16">'3347'!$I$27</definedName>
    <definedName name="Grade_Level" localSheetId="17">'3381'!$I$27</definedName>
    <definedName name="Grade_Level" localSheetId="18">'3382'!$I$27</definedName>
    <definedName name="Grade_Level" localSheetId="19">'3385'!$I$27</definedName>
    <definedName name="Grade_Level" localSheetId="20">'3386'!$I$27</definedName>
    <definedName name="Grade_Level" localSheetId="21">'3391'!$I$27</definedName>
    <definedName name="Grade_Level" localSheetId="22">'3394'!$I$27</definedName>
    <definedName name="Grade_Level" localSheetId="23">'3395'!$I$27</definedName>
    <definedName name="Grade_Level" localSheetId="24">'3396'!$I$27</definedName>
    <definedName name="Grade_Level" localSheetId="25">'3398'!$I$27</definedName>
    <definedName name="Grade_Level" localSheetId="26">'3400'!$I$27</definedName>
    <definedName name="Grade_Level" localSheetId="27">'3401'!$I$27</definedName>
    <definedName name="Grade_Level" localSheetId="28">'3413'!$I$27</definedName>
    <definedName name="Grade_Level" localSheetId="29">'3421'!$I$27</definedName>
    <definedName name="Grade_Level" localSheetId="30">'3431'!$I$27</definedName>
    <definedName name="Grade_Level" localSheetId="31">'3441'!$I$27</definedName>
    <definedName name="Grade_Level" localSheetId="32">'3443'!$I$27</definedName>
    <definedName name="Grade_Level" localSheetId="33">'3941'!$I$27</definedName>
    <definedName name="Grade_Level" localSheetId="34">'3961'!$I$27</definedName>
    <definedName name="Grade_Level" localSheetId="35">'3971'!$I$27</definedName>
    <definedName name="Grade_Level" localSheetId="36">'4000'!$I$27</definedName>
    <definedName name="Grade_Level" localSheetId="37">'4002'!$I$27</definedName>
    <definedName name="Grade_Level" localSheetId="38">'4010'!$I$27</definedName>
    <definedName name="Grade_Level" localSheetId="39">'4012'!$I$27</definedName>
    <definedName name="Grade_Level" localSheetId="40">'4013'!$I$27</definedName>
    <definedName name="Grade_Level" localSheetId="41">'4020'!$I$27</definedName>
    <definedName name="Grade_Level" localSheetId="42">'4037'!$I$27</definedName>
    <definedName name="Grade_Level" localSheetId="43">#REF!</definedName>
    <definedName name="Grade_Level" localSheetId="44">'4041'!$I$27</definedName>
    <definedName name="Grade_Level" localSheetId="1">#REF!</definedName>
    <definedName name="Grade_Level" localSheetId="0">#REF!</definedName>
    <definedName name="Grade_Level">#REF!</definedName>
    <definedName name="Guarantee_Per_Student" localSheetId="2">'0054'!$K$27</definedName>
    <definedName name="Guarantee_Per_Student" localSheetId="3">'0642'!$K$27</definedName>
    <definedName name="Guarantee_Per_Student" localSheetId="4">'0664'!$K$27</definedName>
    <definedName name="Guarantee_Per_Student" localSheetId="5">'1461'!$K$27</definedName>
    <definedName name="Guarantee_Per_Student" localSheetId="6">'1571'!$K$27</definedName>
    <definedName name="Guarantee_Per_Student" localSheetId="7">'2521'!$K$27</definedName>
    <definedName name="Guarantee_Per_Student" localSheetId="8">'2531'!$K$27</definedName>
    <definedName name="Guarantee_Per_Student" localSheetId="9">'2641'!$K$27</definedName>
    <definedName name="Guarantee_Per_Student" localSheetId="10">'2791'!$K$27</definedName>
    <definedName name="Guarantee_Per_Student" localSheetId="11">'2801'!$K$27</definedName>
    <definedName name="Guarantee_Per_Student" localSheetId="12">'2911'!$K$27</definedName>
    <definedName name="Guarantee_Per_Student" localSheetId="13">'2941'!$K$27</definedName>
    <definedName name="Guarantee_Per_Student" localSheetId="14">'3083'!$K$27</definedName>
    <definedName name="Guarantee_Per_Student" localSheetId="15">'3345'!$K$27</definedName>
    <definedName name="Guarantee_Per_Student" localSheetId="16">'3347'!$K$27</definedName>
    <definedName name="Guarantee_Per_Student" localSheetId="17">'3381'!$K$27</definedName>
    <definedName name="Guarantee_Per_Student" localSheetId="18">'3382'!$K$27</definedName>
    <definedName name="Guarantee_Per_Student" localSheetId="19">'3385'!$K$27</definedName>
    <definedName name="Guarantee_Per_Student" localSheetId="20">'3386'!$K$27</definedName>
    <definedName name="Guarantee_Per_Student" localSheetId="21">'3391'!$K$27</definedName>
    <definedName name="Guarantee_Per_Student" localSheetId="22">'3394'!$K$27</definedName>
    <definedName name="Guarantee_Per_Student" localSheetId="23">'3395'!$K$27</definedName>
    <definedName name="Guarantee_Per_Student" localSheetId="24">'3396'!$K$27</definedName>
    <definedName name="Guarantee_Per_Student" localSheetId="25">'3398'!$K$27</definedName>
    <definedName name="Guarantee_Per_Student" localSheetId="26">'3400'!$K$27</definedName>
    <definedName name="Guarantee_Per_Student" localSheetId="27">'3401'!$K$27</definedName>
    <definedName name="Guarantee_Per_Student" localSheetId="28">'3413'!$K$27</definedName>
    <definedName name="Guarantee_Per_Student" localSheetId="29">'3421'!$K$27</definedName>
    <definedName name="Guarantee_Per_Student" localSheetId="30">'3431'!$K$27</definedName>
    <definedName name="Guarantee_Per_Student" localSheetId="31">'3441'!$K$27</definedName>
    <definedName name="Guarantee_Per_Student" localSheetId="32">'3443'!$K$27</definedName>
    <definedName name="Guarantee_Per_Student" localSheetId="33">'3941'!$K$27</definedName>
    <definedName name="Guarantee_Per_Student" localSheetId="34">'3961'!$K$27</definedName>
    <definedName name="Guarantee_Per_Student" localSheetId="35">'3971'!$K$27</definedName>
    <definedName name="Guarantee_Per_Student" localSheetId="36">'4000'!$K$27</definedName>
    <definedName name="Guarantee_Per_Student" localSheetId="37">'4002'!$K$27</definedName>
    <definedName name="Guarantee_Per_Student" localSheetId="38">'4010'!$K$27</definedName>
    <definedName name="Guarantee_Per_Student" localSheetId="39">'4012'!$K$27</definedName>
    <definedName name="Guarantee_Per_Student" localSheetId="40">'4013'!$K$27</definedName>
    <definedName name="Guarantee_Per_Student" localSheetId="41">'4020'!$K$27</definedName>
    <definedName name="Guarantee_Per_Student" localSheetId="42">'4037'!$K$27</definedName>
    <definedName name="Guarantee_Per_Student" localSheetId="43">#REF!</definedName>
    <definedName name="Guarantee_Per_Student" localSheetId="44">'4041'!$K$27</definedName>
    <definedName name="Guarantee_Per_Student" localSheetId="1">#REF!</definedName>
    <definedName name="Guarantee_Per_Student" localSheetId="0">#REF!</definedName>
    <definedName name="Guarantee_Per_Student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 localSheetId="31">#REF!</definedName>
    <definedName name="IDN" localSheetId="32">#REF!</definedName>
    <definedName name="IDN" localSheetId="43">#REF!</definedName>
    <definedName name="IDN" localSheetId="44">#REF!</definedName>
    <definedName name="IDN" localSheetId="1">#REF!</definedName>
    <definedName name="IDN" localSheetId="0">#REF!</definedName>
    <definedName name="IDN">#REF!</definedName>
    <definedName name="IFN" localSheetId="31">#REF!</definedName>
    <definedName name="IFN" localSheetId="32">#REF!</definedName>
    <definedName name="IFN" localSheetId="43">#REF!</definedName>
    <definedName name="IFN" localSheetId="44">#REF!</definedName>
    <definedName name="IFN" localSheetId="1">#REF!</definedName>
    <definedName name="IFN" localSheetId="0">#REF!</definedName>
    <definedName name="IFN">#REF!</definedName>
    <definedName name="LYN" localSheetId="31">#REF!</definedName>
    <definedName name="LYN" localSheetId="32">#REF!</definedName>
    <definedName name="LYN" localSheetId="43">#REF!</definedName>
    <definedName name="LYN" localSheetId="44">#REF!</definedName>
    <definedName name="LYN" localSheetId="1">#REF!</definedName>
    <definedName name="LYN" localSheetId="0">#REF!</definedName>
    <definedName name="LYN">#REF!</definedName>
    <definedName name="Matrix_Level" localSheetId="2">'0054'!$J$27</definedName>
    <definedName name="Matrix_Level" localSheetId="3">'0642'!$J$27</definedName>
    <definedName name="Matrix_Level" localSheetId="4">'0664'!$J$27</definedName>
    <definedName name="Matrix_Level" localSheetId="5">'1461'!$J$27</definedName>
    <definedName name="Matrix_Level" localSheetId="6">'1571'!$J$27</definedName>
    <definedName name="Matrix_Level" localSheetId="7">'2521'!$J$27</definedName>
    <definedName name="Matrix_Level" localSheetId="8">'2531'!$J$27</definedName>
    <definedName name="Matrix_Level" localSheetId="9">'2641'!$J$27</definedName>
    <definedName name="Matrix_Level" localSheetId="10">'2791'!$J$27</definedName>
    <definedName name="Matrix_Level" localSheetId="11">'2801'!$J$27</definedName>
    <definedName name="Matrix_Level" localSheetId="12">'2911'!$J$27</definedName>
    <definedName name="Matrix_Level" localSheetId="13">'2941'!$J$27</definedName>
    <definedName name="Matrix_Level" localSheetId="14">'3083'!$J$27</definedName>
    <definedName name="Matrix_Level" localSheetId="15">'3345'!$J$27</definedName>
    <definedName name="Matrix_Level" localSheetId="16">'3347'!$J$27</definedName>
    <definedName name="Matrix_Level" localSheetId="17">'3381'!$J$27</definedName>
    <definedName name="Matrix_Level" localSheetId="18">'3382'!$J$27</definedName>
    <definedName name="Matrix_Level" localSheetId="19">'3385'!$J$27</definedName>
    <definedName name="Matrix_Level" localSheetId="20">'3386'!$J$27</definedName>
    <definedName name="Matrix_Level" localSheetId="21">'3391'!$J$27</definedName>
    <definedName name="Matrix_Level" localSheetId="22">'3394'!$J$27</definedName>
    <definedName name="Matrix_Level" localSheetId="23">'3395'!$J$27</definedName>
    <definedName name="Matrix_Level" localSheetId="24">'3396'!$J$27</definedName>
    <definedName name="Matrix_Level" localSheetId="25">'3398'!$J$27</definedName>
    <definedName name="Matrix_Level" localSheetId="26">'3400'!$J$27</definedName>
    <definedName name="Matrix_Level" localSheetId="27">'3401'!$J$27</definedName>
    <definedName name="Matrix_Level" localSheetId="28">'3413'!$J$27</definedName>
    <definedName name="Matrix_Level" localSheetId="29">'3421'!$J$27</definedName>
    <definedName name="Matrix_Level" localSheetId="30">'3431'!$J$27</definedName>
    <definedName name="Matrix_Level" localSheetId="31">'3441'!$J$27</definedName>
    <definedName name="Matrix_Level" localSheetId="32">'3443'!$J$27</definedName>
    <definedName name="Matrix_Level" localSheetId="33">'3941'!$J$27</definedName>
    <definedName name="Matrix_Level" localSheetId="34">'3961'!$J$27</definedName>
    <definedName name="Matrix_Level" localSheetId="35">'3971'!$J$27</definedName>
    <definedName name="Matrix_Level" localSheetId="36">'4000'!$J$27</definedName>
    <definedName name="Matrix_Level" localSheetId="37">'4002'!$J$27</definedName>
    <definedName name="Matrix_Level" localSheetId="38">'4010'!$J$27</definedName>
    <definedName name="Matrix_Level" localSheetId="39">'4012'!$J$27</definedName>
    <definedName name="Matrix_Level" localSheetId="40">'4013'!$J$27</definedName>
    <definedName name="Matrix_Level" localSheetId="41">'4020'!$J$27</definedName>
    <definedName name="Matrix_Level" localSheetId="42">'4037'!$J$27</definedName>
    <definedName name="Matrix_Level" localSheetId="43">#REF!</definedName>
    <definedName name="Matrix_Level" localSheetId="44">'4041'!$J$27</definedName>
    <definedName name="Matrix_Level" localSheetId="1">#REF!</definedName>
    <definedName name="Matrix_Level" localSheetId="0">#REF!</definedName>
    <definedName name="Matrix_Level">#REF!</definedName>
    <definedName name="Number_of_FTE" localSheetId="2">'0054'!$G$8</definedName>
    <definedName name="Number_of_FTE" localSheetId="3">'0642'!$G$8</definedName>
    <definedName name="Number_of_FTE" localSheetId="4">'0664'!$G$8</definedName>
    <definedName name="Number_of_FTE" localSheetId="5">'1461'!$G$8</definedName>
    <definedName name="Number_of_FTE" localSheetId="6">'1571'!$G$8</definedName>
    <definedName name="Number_of_FTE" localSheetId="7">'2521'!$G$8</definedName>
    <definedName name="Number_of_FTE" localSheetId="8">'2531'!$G$8</definedName>
    <definedName name="Number_of_FTE" localSheetId="9">'2641'!$G$8</definedName>
    <definedName name="Number_of_FTE" localSheetId="10">'2791'!$G$8</definedName>
    <definedName name="Number_of_FTE" localSheetId="11">'2801'!$G$8</definedName>
    <definedName name="Number_of_FTE" localSheetId="12">'2911'!$G$8</definedName>
    <definedName name="Number_of_FTE" localSheetId="13">'2941'!$G$8</definedName>
    <definedName name="Number_of_FTE" localSheetId="14">'3083'!$G$8</definedName>
    <definedName name="Number_of_FTE" localSheetId="15">'3345'!$G$8</definedName>
    <definedName name="Number_of_FTE" localSheetId="16">'3347'!$G$8</definedName>
    <definedName name="Number_of_FTE" localSheetId="17">'3381'!$G$8</definedName>
    <definedName name="Number_of_FTE" localSheetId="18">'3382'!$G$8</definedName>
    <definedName name="Number_of_FTE" localSheetId="19">'3385'!$G$8</definedName>
    <definedName name="Number_of_FTE" localSheetId="20">'3386'!$G$8</definedName>
    <definedName name="Number_of_FTE" localSheetId="21">'3391'!$G$8</definedName>
    <definedName name="Number_of_FTE" localSheetId="22">'3394'!$G$8</definedName>
    <definedName name="Number_of_FTE" localSheetId="23">'3395'!$G$8</definedName>
    <definedName name="Number_of_FTE" localSheetId="24">'3396'!$G$8</definedName>
    <definedName name="Number_of_FTE" localSheetId="25">'3398'!$G$8</definedName>
    <definedName name="Number_of_FTE" localSheetId="26">'3400'!$G$8</definedName>
    <definedName name="Number_of_FTE" localSheetId="27">'3401'!$G$8</definedName>
    <definedName name="Number_of_FTE" localSheetId="28">'3413'!$G$8</definedName>
    <definedName name="Number_of_FTE" localSheetId="29">'3421'!$G$8</definedName>
    <definedName name="Number_of_FTE" localSheetId="30">'3431'!$G$8</definedName>
    <definedName name="Number_of_FTE" localSheetId="31">'3441'!$G$8</definedName>
    <definedName name="Number_of_FTE" localSheetId="32">'3443'!$G$8</definedName>
    <definedName name="Number_of_FTE" localSheetId="33">'3941'!$G$8</definedName>
    <definedName name="Number_of_FTE" localSheetId="34">'3961'!$G$8</definedName>
    <definedName name="Number_of_FTE" localSheetId="35">'3971'!$G$8</definedName>
    <definedName name="Number_of_FTE" localSheetId="36">'4000'!$G$8</definedName>
    <definedName name="Number_of_FTE" localSheetId="37">'4002'!$G$8</definedName>
    <definedName name="Number_of_FTE" localSheetId="38">'4010'!$G$8</definedName>
    <definedName name="Number_of_FTE" localSheetId="39">'4012'!$G$8</definedName>
    <definedName name="Number_of_FTE" localSheetId="40">'4013'!$G$8</definedName>
    <definedName name="Number_of_FTE" localSheetId="41">'4020'!$G$8</definedName>
    <definedName name="Number_of_FTE" localSheetId="42">'4037'!$G$8</definedName>
    <definedName name="Number_of_FTE" localSheetId="43">#REF!</definedName>
    <definedName name="Number_of_FTE" localSheetId="44">'4041'!$G$8</definedName>
    <definedName name="Number_of_FTE" localSheetId="1">#REF!</definedName>
    <definedName name="Number_of_FTE" localSheetId="0">#REF!</definedName>
    <definedName name="Number_of_FTE">#REF!</definedName>
    <definedName name="NvsASD" localSheetId="2">"V2014-05-01"</definedName>
    <definedName name="NvsASD" localSheetId="3">"V2014-05-01"</definedName>
    <definedName name="NvsASD" localSheetId="4">"V2014-05-01"</definedName>
    <definedName name="NvsASD" localSheetId="5">"V2014-05-01"</definedName>
    <definedName name="NvsASD" localSheetId="6">"V2014-05-01"</definedName>
    <definedName name="NvsASD" localSheetId="7">"V2014-05-01"</definedName>
    <definedName name="NvsASD" localSheetId="8">"V2014-05-01"</definedName>
    <definedName name="NvsASD" localSheetId="9">"V2014-05-01"</definedName>
    <definedName name="NvsASD" localSheetId="10">"V2014-05-01"</definedName>
    <definedName name="NvsASD" localSheetId="11">"V2014-05-01"</definedName>
    <definedName name="NvsASD" localSheetId="12">"V2014-05-01"</definedName>
    <definedName name="NvsASD" localSheetId="13">"V2014-05-01"</definedName>
    <definedName name="NvsASD" localSheetId="14">"V2014-05-01"</definedName>
    <definedName name="NvsASD" localSheetId="15">"V2014-05-01"</definedName>
    <definedName name="NvsASD" localSheetId="16">"V2014-05-01"</definedName>
    <definedName name="NvsASD" localSheetId="17">"V2014-05-01"</definedName>
    <definedName name="NvsASD" localSheetId="18">"V2014-05-01"</definedName>
    <definedName name="NvsASD" localSheetId="19">"V2014-05-01"</definedName>
    <definedName name="NvsASD" localSheetId="20">"V2014-05-01"</definedName>
    <definedName name="NvsASD" localSheetId="21">"V2014-05-01"</definedName>
    <definedName name="NvsASD" localSheetId="22">"V2014-05-01"</definedName>
    <definedName name="NvsASD" localSheetId="23">"V2014-05-01"</definedName>
    <definedName name="NvsASD" localSheetId="24">"V2014-05-01"</definedName>
    <definedName name="NvsASD" localSheetId="25">"V2014-05-01"</definedName>
    <definedName name="NvsASD" localSheetId="26">"V2014-05-01"</definedName>
    <definedName name="NvsASD" localSheetId="27">"V2014-05-01"</definedName>
    <definedName name="NvsASD" localSheetId="28">"V2014-05-01"</definedName>
    <definedName name="NvsASD" localSheetId="29">"V2014-05-01"</definedName>
    <definedName name="NvsASD" localSheetId="30">"V2014-05-01"</definedName>
    <definedName name="NvsASD" localSheetId="31">"V2014-05-01"</definedName>
    <definedName name="NvsASD" localSheetId="32">"V2014-05-01"</definedName>
    <definedName name="NvsASD" localSheetId="33">"V2014-05-01"</definedName>
    <definedName name="NvsASD" localSheetId="34">"V2014-05-01"</definedName>
    <definedName name="NvsASD" localSheetId="35">"V2014-05-01"</definedName>
    <definedName name="NvsASD" localSheetId="36">"V2014-05-01"</definedName>
    <definedName name="NvsASD" localSheetId="37">"V2014-05-01"</definedName>
    <definedName name="NvsASD" localSheetId="38">"V2014-05-01"</definedName>
    <definedName name="NvsASD" localSheetId="39">"V2014-05-01"</definedName>
    <definedName name="NvsASD" localSheetId="40">"V2014-05-01"</definedName>
    <definedName name="NvsASD" localSheetId="41">"V2014-05-01"</definedName>
    <definedName name="NvsASD" localSheetId="42">"V2014-05-01"</definedName>
    <definedName name="NvsASD" localSheetId="44">"V2014-05-01"</definedName>
    <definedName name="NvsASD">"V2009-04-30"</definedName>
    <definedName name="NvsAutoDrillOk">"VN"</definedName>
    <definedName name="NvsElapsedTime" localSheetId="2">0.0000231481462833472</definedName>
    <definedName name="NvsElapsedTime" localSheetId="3">0.0000115740767796524</definedName>
    <definedName name="NvsElapsedTime" localSheetId="4">0.0000115740695036948</definedName>
    <definedName name="NvsElapsedTime" localSheetId="5">0.0000115740767796524</definedName>
    <definedName name="NvsElapsedTime" localSheetId="6">0.0000115740767796524</definedName>
    <definedName name="NvsElapsedTime" localSheetId="7">0.0000115740695036948</definedName>
    <definedName name="NvsElapsedTime" localSheetId="8">0.0000115740767796524</definedName>
    <definedName name="NvsElapsedTime" localSheetId="9">0.0000115740767796524</definedName>
    <definedName name="NvsElapsedTime" localSheetId="10">0.0000115740767796524</definedName>
    <definedName name="NvsElapsedTime" localSheetId="11">0.0000115740695036948</definedName>
    <definedName name="NvsElapsedTime" localSheetId="12">0.0000115740767796524</definedName>
    <definedName name="NvsElapsedTime" localSheetId="13">0.0000115740695036948</definedName>
    <definedName name="NvsElapsedTime" localSheetId="14">0.0000115740767796524</definedName>
    <definedName name="NvsElapsedTime" localSheetId="15">0</definedName>
    <definedName name="NvsElapsedTime" localSheetId="16">0</definedName>
    <definedName name="NvsElapsedTime" localSheetId="17">0.0000115740767796524</definedName>
    <definedName name="NvsElapsedTime" localSheetId="18">0.0000115740767796524</definedName>
    <definedName name="NvsElapsedTime" localSheetId="19">0.0000115740767796524</definedName>
    <definedName name="NvsElapsedTime" localSheetId="20">0.0000115740767796524</definedName>
    <definedName name="NvsElapsedTime" localSheetId="21">0.0000115740695036948</definedName>
    <definedName name="NvsElapsedTime" localSheetId="22">0.0000115740695036948</definedName>
    <definedName name="NvsElapsedTime" localSheetId="23">0.0000115740767796524</definedName>
    <definedName name="NvsElapsedTime" localSheetId="24">0.0000115740767796524</definedName>
    <definedName name="NvsElapsedTime" localSheetId="25">0.0000115740695036948</definedName>
    <definedName name="NvsElapsedTime" localSheetId="26">0.0000115740767796524</definedName>
    <definedName name="NvsElapsedTime" localSheetId="27">0.0000115740767796524</definedName>
    <definedName name="NvsElapsedTime" localSheetId="28">0.0000115740695036948</definedName>
    <definedName name="NvsElapsedTime" localSheetId="29">0.0000115740767796524</definedName>
    <definedName name="NvsElapsedTime" localSheetId="30">0.0000115740767796524</definedName>
    <definedName name="NvsElapsedTime" localSheetId="31">0.0000115740767796524</definedName>
    <definedName name="NvsElapsedTime" localSheetId="32">0.0000115740767796524</definedName>
    <definedName name="NvsElapsedTime" localSheetId="33">0.0000115740767796524</definedName>
    <definedName name="NvsElapsedTime" localSheetId="34">0.0000115740695036948</definedName>
    <definedName name="NvsElapsedTime" localSheetId="35">0.0000115740767796524</definedName>
    <definedName name="NvsElapsedTime" localSheetId="36">0.0000115740767796524</definedName>
    <definedName name="NvsElapsedTime" localSheetId="37">0</definedName>
    <definedName name="NvsElapsedTime" localSheetId="38">0.0000115740695036948</definedName>
    <definedName name="NvsElapsedTime" localSheetId="39">0.0000115740767796524</definedName>
    <definedName name="NvsElapsedTime" localSheetId="40">0.0000115740767796524</definedName>
    <definedName name="NvsElapsedTime" localSheetId="41">0.0000115740695036948</definedName>
    <definedName name="NvsElapsedTime" localSheetId="42">0.0000115740767796524</definedName>
    <definedName name="NvsElapsedTime" localSheetId="44">0.0000115740767796524</definedName>
    <definedName name="NvsElapsedTime">0.0000578703693463467</definedName>
    <definedName name="NvsEndTime" localSheetId="2">41754.4876388889</definedName>
    <definedName name="NvsEndTime" localSheetId="3">41754.487650463</definedName>
    <definedName name="NvsEndTime" localSheetId="4">41754.487662037</definedName>
    <definedName name="NvsEndTime" localSheetId="5">41754.4876736111</definedName>
    <definedName name="NvsEndTime" localSheetId="6">41754.4876851852</definedName>
    <definedName name="NvsEndTime" localSheetId="7">41754.4876967593</definedName>
    <definedName name="NvsEndTime" localSheetId="8">41754.4877083333</definedName>
    <definedName name="NvsEndTime" localSheetId="9">41754.4877199074</definedName>
    <definedName name="NvsEndTime" localSheetId="10">41754.4877430556</definedName>
    <definedName name="NvsEndTime" localSheetId="11">41754.4877546296</definedName>
    <definedName name="NvsEndTime" localSheetId="12">41754.4877777778</definedName>
    <definedName name="NvsEndTime" localSheetId="13">41754.4877893518</definedName>
    <definedName name="NvsEndTime" localSheetId="14">41754.4878009259</definedName>
    <definedName name="NvsEndTime" localSheetId="15">41754.4878240741</definedName>
    <definedName name="NvsEndTime" localSheetId="16">41754.4878356481</definedName>
    <definedName name="NvsEndTime" localSheetId="17">41754.4878587963</definedName>
    <definedName name="NvsEndTime" localSheetId="18">41754.4878703704</definedName>
    <definedName name="NvsEndTime" localSheetId="19">41754.4878935185</definedName>
    <definedName name="NvsEndTime" localSheetId="20">41754.4879050926</definedName>
    <definedName name="NvsEndTime" localSheetId="21">41754.4879166667</definedName>
    <definedName name="NvsEndTime" localSheetId="22">41754.4879398148</definedName>
    <definedName name="NvsEndTime" localSheetId="23">41754.4879513889</definedName>
    <definedName name="NvsEndTime" localSheetId="24">41754.487962963</definedName>
    <definedName name="NvsEndTime" localSheetId="25">41754.487974537</definedName>
    <definedName name="NvsEndTime" localSheetId="26">41754.4879861111</definedName>
    <definedName name="NvsEndTime" localSheetId="27">41754.4879976852</definedName>
    <definedName name="NvsEndTime" localSheetId="28">41754.4880324074</definedName>
    <definedName name="NvsEndTime" localSheetId="29">41754.4880439815</definedName>
    <definedName name="NvsEndTime" localSheetId="30">41754.4880555556</definedName>
    <definedName name="NvsEndTime" localSheetId="31">41754.4880555556</definedName>
    <definedName name="NvsEndTime" localSheetId="32">41754.4880555556</definedName>
    <definedName name="NvsEndTime" localSheetId="33">41754.4880787037</definedName>
    <definedName name="NvsEndTime" localSheetId="34">41754.4881018518</definedName>
    <definedName name="NvsEndTime" localSheetId="35">41754.4881134259</definedName>
    <definedName name="NvsEndTime" localSheetId="36">41754.488125</definedName>
    <definedName name="NvsEndTime" localSheetId="37">41754.4881365741</definedName>
    <definedName name="NvsEndTime" localSheetId="38">41754.4881597222</definedName>
    <definedName name="NvsEndTime" localSheetId="39">41754.4881712963</definedName>
    <definedName name="NvsEndTime" localSheetId="40">41754.4881828704</definedName>
    <definedName name="NvsEndTime" localSheetId="41">41754.4881944444</definedName>
    <definedName name="NvsEndTime" localSheetId="42">41754.4882060185</definedName>
    <definedName name="NvsEndTime" localSheetId="44">41754.4882060185</definedName>
    <definedName name="NvsEndTime">39955.4323032407</definedName>
    <definedName name="NvsInstanceHook" localSheetId="2">"CopySheet"</definedName>
    <definedName name="NvsInstanceHook" localSheetId="3">"CopySheet"</definedName>
    <definedName name="NvsInstanceHook" localSheetId="4">"CopySheet"</definedName>
    <definedName name="NvsInstanceHook" localSheetId="5">"CopySheet"</definedName>
    <definedName name="NvsInstanceHook" localSheetId="6">"CopySheet"</definedName>
    <definedName name="NvsInstanceHook" localSheetId="7">"CopySheet"</definedName>
    <definedName name="NvsInstanceHook" localSheetId="8">"CopySheet"</definedName>
    <definedName name="NvsInstanceHook" localSheetId="9">"CopySheet"</definedName>
    <definedName name="NvsInstanceHook" localSheetId="10">"CopySheet"</definedName>
    <definedName name="NvsInstanceHook" localSheetId="11">"CopySheet"</definedName>
    <definedName name="NvsInstanceHook" localSheetId="12">"CopySheet"</definedName>
    <definedName name="NvsInstanceHook" localSheetId="13">"CopySheet"</definedName>
    <definedName name="NvsInstanceHook" localSheetId="14">"CopySheet"</definedName>
    <definedName name="NvsInstanceHook" localSheetId="15">"CopySheet"</definedName>
    <definedName name="NvsInstanceHook" localSheetId="16">"CopySheet"</definedName>
    <definedName name="NvsInstanceHook" localSheetId="17">"CopySheet"</definedName>
    <definedName name="NvsInstanceHook" localSheetId="18">"CopySheet"</definedName>
    <definedName name="NvsInstanceHook" localSheetId="19">"CopySheet"</definedName>
    <definedName name="NvsInstanceHook" localSheetId="20">"CopySheet"</definedName>
    <definedName name="NvsInstanceHook" localSheetId="21">"CopySheet"</definedName>
    <definedName name="NvsInstanceHook" localSheetId="22">"CopySheet"</definedName>
    <definedName name="NvsInstanceHook" localSheetId="23">"CopySheet"</definedName>
    <definedName name="NvsInstanceHook" localSheetId="24">"CopySheet"</definedName>
    <definedName name="NvsInstanceHook" localSheetId="25">"CopySheet"</definedName>
    <definedName name="NvsInstanceHook" localSheetId="26">"CopySheet"</definedName>
    <definedName name="NvsInstanceHook" localSheetId="27">"CopySheet"</definedName>
    <definedName name="NvsInstanceHook" localSheetId="28">"CopySheet"</definedName>
    <definedName name="NvsInstanceHook" localSheetId="29">"CopySheet"</definedName>
    <definedName name="NvsInstanceHook" localSheetId="30">"CopySheet"</definedName>
    <definedName name="NvsInstanceHook" localSheetId="31">"CopySheet"</definedName>
    <definedName name="NvsInstanceHook" localSheetId="32">"CopySheet"</definedName>
    <definedName name="NvsInstanceHook" localSheetId="33">"CopySheet"</definedName>
    <definedName name="NvsInstanceHook" localSheetId="34">"CopySheet"</definedName>
    <definedName name="NvsInstanceHook" localSheetId="35">"CopySheet"</definedName>
    <definedName name="NvsInstanceHook" localSheetId="36">"CopySheet"</definedName>
    <definedName name="NvsInstanceHook" localSheetId="37">"CopySheet"</definedName>
    <definedName name="NvsInstanceHook" localSheetId="38">"CopySheet"</definedName>
    <definedName name="NvsInstanceHook" localSheetId="39">"CopySheet"</definedName>
    <definedName name="NvsInstanceHook" localSheetId="40">"CopySheet"</definedName>
    <definedName name="NvsInstanceHook" localSheetId="41">"CopySheet"</definedName>
    <definedName name="NvsInstanceHook" localSheetId="42">"CopySheet"</definedName>
    <definedName name="NvsInstanceHook" localSheetId="44">"CopySheet"</definedName>
    <definedName name="NvsInstanceHook">"CopySheet"</definedName>
    <definedName name="NvsInstLang">"VENG"</definedName>
    <definedName name="NvsInstSpec" localSheetId="2">"%,FDEPTID,V0054"</definedName>
    <definedName name="NvsInstSpec" localSheetId="3">"%,FDEPTID,V0642"</definedName>
    <definedName name="NvsInstSpec" localSheetId="4">"%,FDEPTID,V0664"</definedName>
    <definedName name="NvsInstSpec" localSheetId="5">"%,FDEPTID,V1461"</definedName>
    <definedName name="NvsInstSpec" localSheetId="6">"%,FDEPTID,V1571"</definedName>
    <definedName name="NvsInstSpec" localSheetId="7">"%,FDEPTID,V2521"</definedName>
    <definedName name="NvsInstSpec" localSheetId="8">"%,FDEPTID,V2531"</definedName>
    <definedName name="NvsInstSpec" localSheetId="9">"%,FDEPTID,V2641"</definedName>
    <definedName name="NvsInstSpec" localSheetId="10">"%,FDEPTID,V2791"</definedName>
    <definedName name="NvsInstSpec" localSheetId="11">"%,FDEPTID,V2801"</definedName>
    <definedName name="NvsInstSpec" localSheetId="12">"%,FDEPTID,V2911"</definedName>
    <definedName name="NvsInstSpec" localSheetId="13">"%,FDEPTID,V2941"</definedName>
    <definedName name="NvsInstSpec" localSheetId="14">"%,FDEPTID,V3083"</definedName>
    <definedName name="NvsInstSpec" localSheetId="15">"%,FDEPTID,V3345"</definedName>
    <definedName name="NvsInstSpec" localSheetId="16">"%,FDEPTID,V3347"</definedName>
    <definedName name="NvsInstSpec" localSheetId="17">"%,FDEPTID,V3381"</definedName>
    <definedName name="NvsInstSpec" localSheetId="18">"%,FDEPTID,V3382"</definedName>
    <definedName name="NvsInstSpec" localSheetId="19">"%,FDEPTID,V3385"</definedName>
    <definedName name="NvsInstSpec" localSheetId="20">"%,FDEPTID,V3386"</definedName>
    <definedName name="NvsInstSpec" localSheetId="21">"%,FDEPTID,V3391"</definedName>
    <definedName name="NvsInstSpec" localSheetId="22">"%,FDEPTID,V3394"</definedName>
    <definedName name="NvsInstSpec" localSheetId="23">"%,FDEPTID,V3395"</definedName>
    <definedName name="NvsInstSpec" localSheetId="24">"%,FDEPTID,V3396"</definedName>
    <definedName name="NvsInstSpec" localSheetId="25">"%,FDEPTID,V3398"</definedName>
    <definedName name="NvsInstSpec" localSheetId="26">"%,FDEPTID,V3400"</definedName>
    <definedName name="NvsInstSpec" localSheetId="27">"%,FDEPTID,V3401"</definedName>
    <definedName name="NvsInstSpec" localSheetId="28">"%,FDEPTID,V3413"</definedName>
    <definedName name="NvsInstSpec" localSheetId="29">"%,FDEPTID,V3421"</definedName>
    <definedName name="NvsInstSpec" localSheetId="30">"%,FDEPTID,V3431"</definedName>
    <definedName name="NvsInstSpec" localSheetId="31">"%,FDEPTID,V3431"</definedName>
    <definedName name="NvsInstSpec" localSheetId="32">"%,FDEPTID,V3431"</definedName>
    <definedName name="NvsInstSpec" localSheetId="33">"%,FDEPTID,V3941"</definedName>
    <definedName name="NvsInstSpec" localSheetId="34">"%,FDEPTID,V3961"</definedName>
    <definedName name="NvsInstSpec" localSheetId="35">"%,FDEPTID,V3971"</definedName>
    <definedName name="NvsInstSpec" localSheetId="36">"%,FDEPTID,V4000"</definedName>
    <definedName name="NvsInstSpec" localSheetId="37">"%,FDEPTID,V4002"</definedName>
    <definedName name="NvsInstSpec" localSheetId="38">"%,FDEPTID,V4010"</definedName>
    <definedName name="NvsInstSpec" localSheetId="39">"%,FDEPTID,V4012"</definedName>
    <definedName name="NvsInstSpec" localSheetId="40">"%,FDEPTID,V4013"</definedName>
    <definedName name="NvsInstSpec" localSheetId="41">"%,FDEPTID,V4020"</definedName>
    <definedName name="NvsInstSpec" localSheetId="42">"%,FDEPTID,V4037"</definedName>
    <definedName name="NvsInstSpec" localSheetId="44">"%,FDEPTID,V4037"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 localSheetId="2">"V2007-07-01"</definedName>
    <definedName name="NvsPanelEffdt" localSheetId="3">"V2007-07-01"</definedName>
    <definedName name="NvsPanelEffdt" localSheetId="4">"V2007-07-01"</definedName>
    <definedName name="NvsPanelEffdt" localSheetId="5">"V2007-07-01"</definedName>
    <definedName name="NvsPanelEffdt" localSheetId="6">"V2007-07-01"</definedName>
    <definedName name="NvsPanelEffdt" localSheetId="7">"V2007-07-01"</definedName>
    <definedName name="NvsPanelEffdt" localSheetId="8">"V2007-07-01"</definedName>
    <definedName name="NvsPanelEffdt" localSheetId="9">"V2007-07-01"</definedName>
    <definedName name="NvsPanelEffdt" localSheetId="10">"V2007-07-01"</definedName>
    <definedName name="NvsPanelEffdt" localSheetId="11">"V2007-07-01"</definedName>
    <definedName name="NvsPanelEffdt" localSheetId="12">"V2007-07-01"</definedName>
    <definedName name="NvsPanelEffdt" localSheetId="13">"V2007-07-01"</definedName>
    <definedName name="NvsPanelEffdt" localSheetId="14">"V2007-07-01"</definedName>
    <definedName name="NvsPanelEffdt" localSheetId="15">"V2007-07-01"</definedName>
    <definedName name="NvsPanelEffdt" localSheetId="16">"V2007-07-01"</definedName>
    <definedName name="NvsPanelEffdt" localSheetId="17">"V2007-07-01"</definedName>
    <definedName name="NvsPanelEffdt" localSheetId="18">"V2007-07-01"</definedName>
    <definedName name="NvsPanelEffdt" localSheetId="19">"V2007-07-01"</definedName>
    <definedName name="NvsPanelEffdt" localSheetId="20">"V2007-07-01"</definedName>
    <definedName name="NvsPanelEffdt" localSheetId="21">"V2007-07-01"</definedName>
    <definedName name="NvsPanelEffdt" localSheetId="22">"V2007-07-01"</definedName>
    <definedName name="NvsPanelEffdt" localSheetId="23">"V2007-07-01"</definedName>
    <definedName name="NvsPanelEffdt" localSheetId="24">"V2007-07-01"</definedName>
    <definedName name="NvsPanelEffdt" localSheetId="25">"V2007-07-01"</definedName>
    <definedName name="NvsPanelEffdt" localSheetId="26">"V2007-07-01"</definedName>
    <definedName name="NvsPanelEffdt" localSheetId="27">"V2007-07-01"</definedName>
    <definedName name="NvsPanelEffdt" localSheetId="28">"V2007-07-01"</definedName>
    <definedName name="NvsPanelEffdt" localSheetId="29">"V2007-07-01"</definedName>
    <definedName name="NvsPanelEffdt" localSheetId="30">"V2007-07-01"</definedName>
    <definedName name="NvsPanelEffdt" localSheetId="31">"V2007-07-01"</definedName>
    <definedName name="NvsPanelEffdt" localSheetId="32">"V2007-07-01"</definedName>
    <definedName name="NvsPanelEffdt" localSheetId="33">"V2007-07-01"</definedName>
    <definedName name="NvsPanelEffdt" localSheetId="34">"V2007-07-01"</definedName>
    <definedName name="NvsPanelEffdt" localSheetId="35">"V2007-07-01"</definedName>
    <definedName name="NvsPanelEffdt" localSheetId="36">"V2007-07-01"</definedName>
    <definedName name="NvsPanelEffdt" localSheetId="37">"V2007-07-01"</definedName>
    <definedName name="NvsPanelEffdt" localSheetId="38">"V2007-07-01"</definedName>
    <definedName name="NvsPanelEffdt" localSheetId="39">"V2007-07-01"</definedName>
    <definedName name="NvsPanelEffdt" localSheetId="40">"V2007-07-01"</definedName>
    <definedName name="NvsPanelEffdt" localSheetId="41">"V2007-07-01"</definedName>
    <definedName name="NvsPanelEffdt" localSheetId="42">"V2007-07-01"</definedName>
    <definedName name="NvsPanelEffdt" localSheetId="44">"V2007-07-01"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SheetType" localSheetId="12">"M"</definedName>
    <definedName name="NvsSheetType" localSheetId="13">"M"</definedName>
    <definedName name="NvsSheetType" localSheetId="14">"M"</definedName>
    <definedName name="NvsSheetType" localSheetId="15">"M"</definedName>
    <definedName name="NvsSheetType" localSheetId="16">"M"</definedName>
    <definedName name="NvsSheetType" localSheetId="17">"M"</definedName>
    <definedName name="NvsSheetType" localSheetId="18">"M"</definedName>
    <definedName name="NvsSheetType" localSheetId="19">"M"</definedName>
    <definedName name="NvsSheetType" localSheetId="20">"M"</definedName>
    <definedName name="NvsSheetType" localSheetId="21">"M"</definedName>
    <definedName name="NvsSheetType" localSheetId="22">"M"</definedName>
    <definedName name="NvsSheetType" localSheetId="23">"M"</definedName>
    <definedName name="NvsSheetType" localSheetId="24">"M"</definedName>
    <definedName name="NvsSheetType" localSheetId="25">"M"</definedName>
    <definedName name="NvsSheetType" localSheetId="26">"M"</definedName>
    <definedName name="NvsSheetType" localSheetId="27">"M"</definedName>
    <definedName name="NvsSheetType" localSheetId="28">"M"</definedName>
    <definedName name="NvsSheetType" localSheetId="29">"M"</definedName>
    <definedName name="NvsSheetType" localSheetId="30">"M"</definedName>
    <definedName name="NvsSheetType" localSheetId="31">"M"</definedName>
    <definedName name="NvsSheetType" localSheetId="32">"M"</definedName>
    <definedName name="NvsSheetType" localSheetId="33">"M"</definedName>
    <definedName name="NvsSheetType" localSheetId="34">"M"</definedName>
    <definedName name="NvsSheetType" localSheetId="35">"M"</definedName>
    <definedName name="NvsSheetType" localSheetId="36">"M"</definedName>
    <definedName name="NvsSheetType" localSheetId="37">"M"</definedName>
    <definedName name="NvsSheetType" localSheetId="38">"M"</definedName>
    <definedName name="NvsSheetType" localSheetId="39">"M"</definedName>
    <definedName name="NvsSheetType" localSheetId="40">"M"</definedName>
    <definedName name="NvsSheetType" localSheetId="41">"M"</definedName>
    <definedName name="NvsSheetType" localSheetId="42">"M"</definedName>
    <definedName name="NvsSheetType" localSheetId="44">"M"</definedName>
    <definedName name="NvsTransLed">"VN"</definedName>
    <definedName name="NvsTreeASD" localSheetId="2">"V2014-05-01"</definedName>
    <definedName name="NvsTreeASD" localSheetId="3">"V2014-05-01"</definedName>
    <definedName name="NvsTreeASD" localSheetId="4">"V2014-05-01"</definedName>
    <definedName name="NvsTreeASD" localSheetId="5">"V2014-05-01"</definedName>
    <definedName name="NvsTreeASD" localSheetId="6">"V2014-05-01"</definedName>
    <definedName name="NvsTreeASD" localSheetId="7">"V2014-05-01"</definedName>
    <definedName name="NvsTreeASD" localSheetId="8">"V2014-05-01"</definedName>
    <definedName name="NvsTreeASD" localSheetId="9">"V2014-05-01"</definedName>
    <definedName name="NvsTreeASD" localSheetId="10">"V2014-05-01"</definedName>
    <definedName name="NvsTreeASD" localSheetId="11">"V2014-05-01"</definedName>
    <definedName name="NvsTreeASD" localSheetId="12">"V2014-05-01"</definedName>
    <definedName name="NvsTreeASD" localSheetId="13">"V2014-05-01"</definedName>
    <definedName name="NvsTreeASD" localSheetId="14">"V2014-05-01"</definedName>
    <definedName name="NvsTreeASD" localSheetId="15">"V2014-05-01"</definedName>
    <definedName name="NvsTreeASD" localSheetId="16">"V2014-05-01"</definedName>
    <definedName name="NvsTreeASD" localSheetId="17">"V2014-05-01"</definedName>
    <definedName name="NvsTreeASD" localSheetId="18">"V2014-05-01"</definedName>
    <definedName name="NvsTreeASD" localSheetId="19">"V2014-05-01"</definedName>
    <definedName name="NvsTreeASD" localSheetId="20">"V2014-05-01"</definedName>
    <definedName name="NvsTreeASD" localSheetId="21">"V2014-05-01"</definedName>
    <definedName name="NvsTreeASD" localSheetId="22">"V2014-05-01"</definedName>
    <definedName name="NvsTreeASD" localSheetId="23">"V2014-05-01"</definedName>
    <definedName name="NvsTreeASD" localSheetId="24">"V2014-05-01"</definedName>
    <definedName name="NvsTreeASD" localSheetId="25">"V2014-05-01"</definedName>
    <definedName name="NvsTreeASD" localSheetId="26">"V2014-05-01"</definedName>
    <definedName name="NvsTreeASD" localSheetId="27">"V2014-05-01"</definedName>
    <definedName name="NvsTreeASD" localSheetId="28">"V2014-05-01"</definedName>
    <definedName name="NvsTreeASD" localSheetId="29">"V2014-05-01"</definedName>
    <definedName name="NvsTreeASD" localSheetId="30">"V2014-05-01"</definedName>
    <definedName name="NvsTreeASD" localSheetId="31">"V2014-05-01"</definedName>
    <definedName name="NvsTreeASD" localSheetId="32">"V2014-05-01"</definedName>
    <definedName name="NvsTreeASD" localSheetId="33">"V2014-05-01"</definedName>
    <definedName name="NvsTreeASD" localSheetId="34">"V2014-05-01"</definedName>
    <definedName name="NvsTreeASD" localSheetId="35">"V2014-05-01"</definedName>
    <definedName name="NvsTreeASD" localSheetId="36">"V2014-05-01"</definedName>
    <definedName name="NvsTreeASD" localSheetId="37">"V2014-05-01"</definedName>
    <definedName name="NvsTreeASD" localSheetId="38">"V2014-05-01"</definedName>
    <definedName name="NvsTreeASD" localSheetId="39">"V2014-05-01"</definedName>
    <definedName name="NvsTreeASD" localSheetId="40">"V2014-05-01"</definedName>
    <definedName name="NvsTreeASD" localSheetId="41">"V2014-05-01"</definedName>
    <definedName name="NvsTreeASD" localSheetId="42">"V2014-05-01"</definedName>
    <definedName name="NvsTreeASD" localSheetId="44">"V2014-05-01"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NvsValTbl.PROGRAM_CODE">"PROGRAM_TBL"</definedName>
    <definedName name="Per_Student" localSheetId="2">'0054'!$I$39</definedName>
    <definedName name="Per_Student" localSheetId="3">'0642'!$I$39</definedName>
    <definedName name="Per_Student" localSheetId="4">'0664'!$I$39</definedName>
    <definedName name="Per_Student" localSheetId="5">'1461'!$I$39</definedName>
    <definedName name="Per_Student" localSheetId="6">'1571'!$I$39</definedName>
    <definedName name="Per_Student" localSheetId="7">'2521'!$I$39</definedName>
    <definedName name="Per_Student" localSheetId="8">'2531'!$I$39</definedName>
    <definedName name="Per_Student" localSheetId="9">'2641'!$I$39</definedName>
    <definedName name="Per_Student" localSheetId="10">'2791'!$I$39</definedName>
    <definedName name="Per_Student" localSheetId="11">'2801'!$I$39</definedName>
    <definedName name="Per_Student" localSheetId="12">'2911'!$I$39</definedName>
    <definedName name="Per_Student" localSheetId="13">'2941'!$I$39</definedName>
    <definedName name="Per_Student" localSheetId="14">'3083'!$I$39</definedName>
    <definedName name="Per_Student" localSheetId="15">'3345'!$I$39</definedName>
    <definedName name="Per_Student" localSheetId="16">'3347'!$I$39</definedName>
    <definedName name="Per_Student" localSheetId="17">'3381'!$I$39</definedName>
    <definedName name="Per_Student" localSheetId="18">'3382'!$I$39</definedName>
    <definedName name="Per_Student" localSheetId="19">'3385'!$I$39</definedName>
    <definedName name="Per_Student" localSheetId="20">'3386'!$I$39</definedName>
    <definedName name="Per_Student" localSheetId="21">'3391'!$I$39</definedName>
    <definedName name="Per_Student" localSheetId="22">'3394'!$I$39</definedName>
    <definedName name="Per_Student" localSheetId="23">'3395'!$I$39</definedName>
    <definedName name="Per_Student" localSheetId="24">'3396'!$I$39</definedName>
    <definedName name="Per_Student" localSheetId="25">'3398'!$I$39</definedName>
    <definedName name="Per_Student" localSheetId="26">'3400'!$I$39</definedName>
    <definedName name="Per_Student" localSheetId="27">'3401'!$I$39</definedName>
    <definedName name="Per_Student" localSheetId="28">'3413'!$I$39</definedName>
    <definedName name="Per_Student" localSheetId="29">'3421'!$I$39</definedName>
    <definedName name="Per_Student" localSheetId="30">'3431'!$I$39</definedName>
    <definedName name="Per_Student" localSheetId="31">'3441'!$I$39</definedName>
    <definedName name="Per_Student" localSheetId="32">'3443'!$I$39</definedName>
    <definedName name="Per_Student" localSheetId="33">'3941'!$I$39</definedName>
    <definedName name="Per_Student" localSheetId="34">'3961'!$I$39</definedName>
    <definedName name="Per_Student" localSheetId="35">'3971'!$I$39</definedName>
    <definedName name="Per_Student" localSheetId="36">'4000'!$I$39</definedName>
    <definedName name="Per_Student" localSheetId="37">'4002'!$I$39</definedName>
    <definedName name="Per_Student" localSheetId="38">'4010'!$I$39</definedName>
    <definedName name="Per_Student" localSheetId="39">'4012'!$I$39</definedName>
    <definedName name="Per_Student" localSheetId="40">'4013'!$I$39</definedName>
    <definedName name="Per_Student" localSheetId="41">'4020'!$I$39</definedName>
    <definedName name="Per_Student" localSheetId="42">'4037'!$I$39</definedName>
    <definedName name="Per_Student" localSheetId="43">#REF!</definedName>
    <definedName name="Per_Student" localSheetId="44">'4041'!$I$39</definedName>
    <definedName name="Per_Student" localSheetId="1">#REF!</definedName>
    <definedName name="Per_Student" localSheetId="0">#REF!</definedName>
    <definedName name="Per_Student">#REF!</definedName>
    <definedName name="PK___3" localSheetId="2">'0054'!$B$47</definedName>
    <definedName name="PK___3" localSheetId="3">'0642'!$B$47</definedName>
    <definedName name="PK___3" localSheetId="4">'0664'!$B$47</definedName>
    <definedName name="PK___3" localSheetId="5">'1461'!$B$47</definedName>
    <definedName name="PK___3" localSheetId="6">'1571'!$B$47</definedName>
    <definedName name="PK___3" localSheetId="7">'2521'!$B$47</definedName>
    <definedName name="PK___3" localSheetId="8">'2531'!$B$47</definedName>
    <definedName name="PK___3" localSheetId="9">'2641'!$B$47</definedName>
    <definedName name="PK___3" localSheetId="10">'2791'!$B$47</definedName>
    <definedName name="PK___3" localSheetId="11">'2801'!$B$47</definedName>
    <definedName name="PK___3" localSheetId="12">'2911'!$B$47</definedName>
    <definedName name="PK___3" localSheetId="13">'2941'!$B$47</definedName>
    <definedName name="PK___3" localSheetId="14">'3083'!$B$47</definedName>
    <definedName name="PK___3" localSheetId="15">'3345'!$B$47</definedName>
    <definedName name="PK___3" localSheetId="16">'3347'!$B$47</definedName>
    <definedName name="PK___3" localSheetId="17">'3381'!$B$47</definedName>
    <definedName name="PK___3" localSheetId="18">'3382'!$B$47</definedName>
    <definedName name="PK___3" localSheetId="19">'3385'!$B$47</definedName>
    <definedName name="PK___3" localSheetId="20">'3386'!$B$47</definedName>
    <definedName name="PK___3" localSheetId="21">'3391'!$B$47</definedName>
    <definedName name="PK___3" localSheetId="22">'3394'!$B$47</definedName>
    <definedName name="PK___3" localSheetId="23">'3395'!$B$47</definedName>
    <definedName name="PK___3" localSheetId="24">'3396'!$B$47</definedName>
    <definedName name="PK___3" localSheetId="25">'3398'!$B$47</definedName>
    <definedName name="PK___3" localSheetId="26">'3400'!$B$47</definedName>
    <definedName name="PK___3" localSheetId="27">'3401'!$B$47</definedName>
    <definedName name="PK___3" localSheetId="28">'3413'!$B$47</definedName>
    <definedName name="PK___3" localSheetId="29">'3421'!$B$47</definedName>
    <definedName name="PK___3" localSheetId="30">'3431'!$B$47</definedName>
    <definedName name="PK___3" localSheetId="31">'3441'!$B$47</definedName>
    <definedName name="PK___3" localSheetId="32">'3443'!$B$47</definedName>
    <definedName name="PK___3" localSheetId="33">'3941'!$B$47</definedName>
    <definedName name="PK___3" localSheetId="34">'3961'!$B$47</definedName>
    <definedName name="PK___3" localSheetId="35">'3971'!$B$47</definedName>
    <definedName name="PK___3" localSheetId="36">'4000'!$B$47</definedName>
    <definedName name="PK___3" localSheetId="37">'4002'!$B$47</definedName>
    <definedName name="PK___3" localSheetId="38">'4010'!$B$47</definedName>
    <definedName name="PK___3" localSheetId="39">'4012'!$B$47</definedName>
    <definedName name="PK___3" localSheetId="40">'4013'!$B$47</definedName>
    <definedName name="PK___3" localSheetId="41">'4020'!$B$47</definedName>
    <definedName name="PK___3" localSheetId="42">'4037'!$B$47</definedName>
    <definedName name="PK___3" localSheetId="43">#REF!</definedName>
    <definedName name="PK___3" localSheetId="44">'4041'!$B$47</definedName>
    <definedName name="PK___3" localSheetId="1">#REF!</definedName>
    <definedName name="PK___3" localSheetId="0">#REF!</definedName>
    <definedName name="PK___3">#REF!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">'0054'!$B$1:$L$140</definedName>
    <definedName name="_xlnm.Print_Area" localSheetId="3">'0642'!$B$3:$L$95</definedName>
    <definedName name="_xlnm.Print_Area" localSheetId="4">'0664'!$B$3:$L$95</definedName>
    <definedName name="_xlnm.Print_Area" localSheetId="5">'1461'!$B$3:$L$95</definedName>
    <definedName name="_xlnm.Print_Area" localSheetId="6">'1571'!$B$3:$L$95</definedName>
    <definedName name="_xlnm.Print_Area" localSheetId="7">'2521'!$B$3:$L$95</definedName>
    <definedName name="_xlnm.Print_Area" localSheetId="8">'2531'!$B$3:$L$95</definedName>
    <definedName name="_xlnm.Print_Area" localSheetId="9">'2641'!$B$3:$L$95</definedName>
    <definedName name="_xlnm.Print_Area" localSheetId="10">'2791'!$B$3:$L$95</definedName>
    <definedName name="_xlnm.Print_Area" localSheetId="11">'2801'!$B$3:$L$95</definedName>
    <definedName name="_xlnm.Print_Area" localSheetId="12">'2911'!$B$3:$L$95</definedName>
    <definedName name="_xlnm.Print_Area" localSheetId="13">'2941'!$B$3:$L$95</definedName>
    <definedName name="_xlnm.Print_Area" localSheetId="14">'3083'!$B$3:$L$95</definedName>
    <definedName name="_xlnm.Print_Area" localSheetId="15">'3345'!$B$3:$L$95</definedName>
    <definedName name="_xlnm.Print_Area" localSheetId="16">'3347'!$B$3:$L$95</definedName>
    <definedName name="_xlnm.Print_Area" localSheetId="17">'3381'!$B$3:$L$95</definedName>
    <definedName name="_xlnm.Print_Area" localSheetId="18">'3382'!$B$3:$L$95</definedName>
    <definedName name="_xlnm.Print_Area" localSheetId="19">'3385'!$B$3:$L$95</definedName>
    <definedName name="_xlnm.Print_Area" localSheetId="20">'3386'!$B$3:$L$95</definedName>
    <definedName name="_xlnm.Print_Area" localSheetId="21">'3391'!$B$3:$L$95</definedName>
    <definedName name="_xlnm.Print_Area" localSheetId="22">'3394'!$B$3:$L$95</definedName>
    <definedName name="_xlnm.Print_Area" localSheetId="23">'3395'!$B$3:$L$95</definedName>
    <definedName name="_xlnm.Print_Area" localSheetId="24">'3396'!$B$3:$L$95</definedName>
    <definedName name="_xlnm.Print_Area" localSheetId="25">'3398'!$B$3:$L$95</definedName>
    <definedName name="_xlnm.Print_Area" localSheetId="26">'3400'!$B$3:$L$95</definedName>
    <definedName name="_xlnm.Print_Area" localSheetId="27">'3401'!$B$3:$L$95</definedName>
    <definedName name="_xlnm.Print_Area" localSheetId="28">'3413'!$B$3:$L$95</definedName>
    <definedName name="_xlnm.Print_Area" localSheetId="29">'3421'!$B$3:$L$95</definedName>
    <definedName name="_xlnm.Print_Area" localSheetId="30">'3431'!$B$3:$L$95</definedName>
    <definedName name="_xlnm.Print_Area" localSheetId="31">'3441'!$B$3:$L$95</definedName>
    <definedName name="_xlnm.Print_Area" localSheetId="32">'3443'!$B$3:$L$95</definedName>
    <definedName name="_xlnm.Print_Area" localSheetId="33">'3941'!$B$3:$L$95</definedName>
    <definedName name="_xlnm.Print_Area" localSheetId="34">'3961'!$B$3:$L$95</definedName>
    <definedName name="_xlnm.Print_Area" localSheetId="35">'3971'!$B$3:$L$95</definedName>
    <definedName name="_xlnm.Print_Area" localSheetId="36">'4000'!$B$3:$L$95</definedName>
    <definedName name="_xlnm.Print_Area" localSheetId="37">'4002'!$B$3:$L$95</definedName>
    <definedName name="_xlnm.Print_Area" localSheetId="38">'4010'!$B$3:$L$95</definedName>
    <definedName name="_xlnm.Print_Area" localSheetId="39">'4012'!$B$3:$L$95</definedName>
    <definedName name="_xlnm.Print_Area" localSheetId="40">'4013'!$B$3:$L$95</definedName>
    <definedName name="_xlnm.Print_Area" localSheetId="41">'4020'!$B$3:$L$95</definedName>
    <definedName name="_xlnm.Print_Area" localSheetId="42">'4037'!$B$3:$L$95</definedName>
    <definedName name="_xlnm.Print_Area" localSheetId="43">'4040'!$A$3:$D$21</definedName>
    <definedName name="_xlnm.Print_Area" localSheetId="44">'4041'!$B$3:$L$95</definedName>
    <definedName name="_xlnm.Print_Area" localSheetId="0">'Net Payment'!$A$1:$D$46</definedName>
    <definedName name="_xlnm.Print_Titles" localSheetId="0">'Net Payment'!$3:$3</definedName>
    <definedName name="Program" localSheetId="2">'0054'!$B$8</definedName>
    <definedName name="Program" localSheetId="3">'0642'!$B$8</definedName>
    <definedName name="Program" localSheetId="4">'0664'!$B$8</definedName>
    <definedName name="Program" localSheetId="5">'1461'!$B$8</definedName>
    <definedName name="Program" localSheetId="6">'1571'!$B$8</definedName>
    <definedName name="Program" localSheetId="7">'2521'!$B$8</definedName>
    <definedName name="Program" localSheetId="8">'2531'!$B$8</definedName>
    <definedName name="Program" localSheetId="9">'2641'!$B$8</definedName>
    <definedName name="Program" localSheetId="10">'2791'!$B$8</definedName>
    <definedName name="Program" localSheetId="11">'2801'!$B$8</definedName>
    <definedName name="Program" localSheetId="12">'2911'!$B$8</definedName>
    <definedName name="Program" localSheetId="13">'2941'!$B$8</definedName>
    <definedName name="Program" localSheetId="14">'3083'!$B$8</definedName>
    <definedName name="Program" localSheetId="15">'3345'!$B$8</definedName>
    <definedName name="Program" localSheetId="16">'3347'!$B$8</definedName>
    <definedName name="Program" localSheetId="17">'3381'!$B$8</definedName>
    <definedName name="Program" localSheetId="18">'3382'!$B$8</definedName>
    <definedName name="Program" localSheetId="19">'3385'!$B$8</definedName>
    <definedName name="Program" localSheetId="20">'3386'!$B$8</definedName>
    <definedName name="Program" localSheetId="21">'3391'!$B$8</definedName>
    <definedName name="Program" localSheetId="22">'3394'!$B$8</definedName>
    <definedName name="Program" localSheetId="23">'3395'!$B$8</definedName>
    <definedName name="Program" localSheetId="24">'3396'!$B$8</definedName>
    <definedName name="Program" localSheetId="25">'3398'!$B$8</definedName>
    <definedName name="Program" localSheetId="26">'3400'!$B$8</definedName>
    <definedName name="Program" localSheetId="27">'3401'!$B$8</definedName>
    <definedName name="Program" localSheetId="28">'3413'!$B$8</definedName>
    <definedName name="Program" localSheetId="29">'3421'!$B$8</definedName>
    <definedName name="Program" localSheetId="30">'3431'!$B$8</definedName>
    <definedName name="Program" localSheetId="31">'3441'!$B$8</definedName>
    <definedName name="Program" localSheetId="32">'3443'!$B$8</definedName>
    <definedName name="Program" localSheetId="33">'3941'!$B$8</definedName>
    <definedName name="Program" localSheetId="34">'3961'!$B$8</definedName>
    <definedName name="Program" localSheetId="35">'3971'!$B$8</definedName>
    <definedName name="Program" localSheetId="36">'4000'!$B$8</definedName>
    <definedName name="Program" localSheetId="37">'4002'!$B$8</definedName>
    <definedName name="Program" localSheetId="38">'4010'!$B$8</definedName>
    <definedName name="Program" localSheetId="39">'4012'!$B$8</definedName>
    <definedName name="Program" localSheetId="40">'4013'!$B$8</definedName>
    <definedName name="Program" localSheetId="41">'4020'!$B$8</definedName>
    <definedName name="Program" localSheetId="42">'4037'!$B$8</definedName>
    <definedName name="Program" localSheetId="43">#REF!</definedName>
    <definedName name="Program" localSheetId="44">'4041'!$B$8</definedName>
    <definedName name="Program" localSheetId="1">#REF!</definedName>
    <definedName name="Program" localSheetId="0">#REF!</definedName>
    <definedName name="Program">#REF!</definedName>
    <definedName name="Program______________________________Cost_Factor" localSheetId="2">'0054'!$I$8</definedName>
    <definedName name="Program______________________________Cost_Factor" localSheetId="3">'0642'!$I$8</definedName>
    <definedName name="Program______________________________Cost_Factor" localSheetId="4">'0664'!$I$8</definedName>
    <definedName name="Program______________________________Cost_Factor" localSheetId="5">'1461'!$I$8</definedName>
    <definedName name="Program______________________________Cost_Factor" localSheetId="6">'1571'!$I$8</definedName>
    <definedName name="Program______________________________Cost_Factor" localSheetId="7">'2521'!$I$8</definedName>
    <definedName name="Program______________________________Cost_Factor" localSheetId="8">'2531'!$I$8</definedName>
    <definedName name="Program______________________________Cost_Factor" localSheetId="9">'2641'!$I$8</definedName>
    <definedName name="Program______________________________Cost_Factor" localSheetId="10">'2791'!$I$8</definedName>
    <definedName name="Program______________________________Cost_Factor" localSheetId="11">'2801'!$I$8</definedName>
    <definedName name="Program______________________________Cost_Factor" localSheetId="12">'2911'!$I$8</definedName>
    <definedName name="Program______________________________Cost_Factor" localSheetId="13">'2941'!$I$8</definedName>
    <definedName name="Program______________________________Cost_Factor" localSheetId="14">'3083'!$I$8</definedName>
    <definedName name="Program______________________________Cost_Factor" localSheetId="15">'3345'!$I$8</definedName>
    <definedName name="Program______________________________Cost_Factor" localSheetId="16">'3347'!$I$8</definedName>
    <definedName name="Program______________________________Cost_Factor" localSheetId="17">'3381'!$I$8</definedName>
    <definedName name="Program______________________________Cost_Factor" localSheetId="18">'3382'!$I$8</definedName>
    <definedName name="Program______________________________Cost_Factor" localSheetId="19">'3385'!$I$8</definedName>
    <definedName name="Program______________________________Cost_Factor" localSheetId="20">'3386'!$I$8</definedName>
    <definedName name="Program______________________________Cost_Factor" localSheetId="21">'3391'!$I$8</definedName>
    <definedName name="Program______________________________Cost_Factor" localSheetId="22">'3394'!$I$8</definedName>
    <definedName name="Program______________________________Cost_Factor" localSheetId="23">'3395'!$I$8</definedName>
    <definedName name="Program______________________________Cost_Factor" localSheetId="24">'3396'!$I$8</definedName>
    <definedName name="Program______________________________Cost_Factor" localSheetId="25">'3398'!$I$8</definedName>
    <definedName name="Program______________________________Cost_Factor" localSheetId="26">'3400'!$I$8</definedName>
    <definedName name="Program______________________________Cost_Factor" localSheetId="27">'3401'!$I$8</definedName>
    <definedName name="Program______________________________Cost_Factor" localSheetId="28">'3413'!$I$8</definedName>
    <definedName name="Program______________________________Cost_Factor" localSheetId="29">'3421'!$I$8</definedName>
    <definedName name="Program______________________________Cost_Factor" localSheetId="30">'3431'!$I$8</definedName>
    <definedName name="Program______________________________Cost_Factor" localSheetId="31">'3441'!$I$8</definedName>
    <definedName name="Program______________________________Cost_Factor" localSheetId="32">'3443'!$I$8</definedName>
    <definedName name="Program______________________________Cost_Factor" localSheetId="33">'3941'!$I$8</definedName>
    <definedName name="Program______________________________Cost_Factor" localSheetId="34">'3961'!$I$8</definedName>
    <definedName name="Program______________________________Cost_Factor" localSheetId="35">'3971'!$I$8</definedName>
    <definedName name="Program______________________________Cost_Factor" localSheetId="36">'4000'!$I$8</definedName>
    <definedName name="Program______________________________Cost_Factor" localSheetId="37">'4002'!$I$8</definedName>
    <definedName name="Program______________________________Cost_Factor" localSheetId="38">'4010'!$I$8</definedName>
    <definedName name="Program______________________________Cost_Factor" localSheetId="39">'4012'!$I$8</definedName>
    <definedName name="Program______________________________Cost_Factor" localSheetId="40">'4013'!$I$8</definedName>
    <definedName name="Program______________________________Cost_Factor" localSheetId="41">'4020'!$I$8</definedName>
    <definedName name="Program______________________________Cost_Factor" localSheetId="42">'4037'!$I$8</definedName>
    <definedName name="Program______________________________Cost_Factor" localSheetId="43">#REF!</definedName>
    <definedName name="Program______________________________Cost_Factor" localSheetId="44">'4041'!$I$8</definedName>
    <definedName name="Program______________________________Cost_Factor" localSheetId="1">#REF!</definedName>
    <definedName name="Program______________________________Cost_Factor" localSheetId="0">#REF!</definedName>
    <definedName name="Program______________________________Cost_Factor">#REF!</definedName>
    <definedName name="Revenue_Estimate_Worksheet_for___________Charter_School" localSheetId="2">'0054'!$B$3</definedName>
    <definedName name="Revenue_Estimate_Worksheet_for___________Charter_School" localSheetId="3">'0642'!$B$3</definedName>
    <definedName name="Revenue_Estimate_Worksheet_for___________Charter_School" localSheetId="4">'0664'!$B$3</definedName>
    <definedName name="Revenue_Estimate_Worksheet_for___________Charter_School" localSheetId="5">'1461'!$B$3</definedName>
    <definedName name="Revenue_Estimate_Worksheet_for___________Charter_School" localSheetId="6">'1571'!$B$3</definedName>
    <definedName name="Revenue_Estimate_Worksheet_for___________Charter_School" localSheetId="7">'2521'!$B$3</definedName>
    <definedName name="Revenue_Estimate_Worksheet_for___________Charter_School" localSheetId="8">'2531'!$B$3</definedName>
    <definedName name="Revenue_Estimate_Worksheet_for___________Charter_School" localSheetId="9">'2641'!$B$3</definedName>
    <definedName name="Revenue_Estimate_Worksheet_for___________Charter_School" localSheetId="10">'2791'!$B$3</definedName>
    <definedName name="Revenue_Estimate_Worksheet_for___________Charter_School" localSheetId="11">'2801'!$B$3</definedName>
    <definedName name="Revenue_Estimate_Worksheet_for___________Charter_School" localSheetId="12">'2911'!$B$3</definedName>
    <definedName name="Revenue_Estimate_Worksheet_for___________Charter_School" localSheetId="13">'2941'!$B$3</definedName>
    <definedName name="Revenue_Estimate_Worksheet_for___________Charter_School" localSheetId="14">'3083'!$B$3</definedName>
    <definedName name="Revenue_Estimate_Worksheet_for___________Charter_School" localSheetId="15">'3345'!$B$3</definedName>
    <definedName name="Revenue_Estimate_Worksheet_for___________Charter_School" localSheetId="16">'3347'!$B$3</definedName>
    <definedName name="Revenue_Estimate_Worksheet_for___________Charter_School" localSheetId="17">'3381'!$B$3</definedName>
    <definedName name="Revenue_Estimate_Worksheet_for___________Charter_School" localSheetId="18">'3382'!$B$3</definedName>
    <definedName name="Revenue_Estimate_Worksheet_for___________Charter_School" localSheetId="19">'3385'!$B$3</definedName>
    <definedName name="Revenue_Estimate_Worksheet_for___________Charter_School" localSheetId="20">'3386'!$B$3</definedName>
    <definedName name="Revenue_Estimate_Worksheet_for___________Charter_School" localSheetId="21">'3391'!$B$3</definedName>
    <definedName name="Revenue_Estimate_Worksheet_for___________Charter_School" localSheetId="22">'3394'!$B$3</definedName>
    <definedName name="Revenue_Estimate_Worksheet_for___________Charter_School" localSheetId="23">'3395'!$B$3</definedName>
    <definedName name="Revenue_Estimate_Worksheet_for___________Charter_School" localSheetId="24">'3396'!$B$3</definedName>
    <definedName name="Revenue_Estimate_Worksheet_for___________Charter_School" localSheetId="25">'3398'!$B$3</definedName>
    <definedName name="Revenue_Estimate_Worksheet_for___________Charter_School" localSheetId="26">'3400'!$B$3</definedName>
    <definedName name="Revenue_Estimate_Worksheet_for___________Charter_School" localSheetId="27">'3401'!$B$3</definedName>
    <definedName name="Revenue_Estimate_Worksheet_for___________Charter_School" localSheetId="28">'3413'!$B$3</definedName>
    <definedName name="Revenue_Estimate_Worksheet_for___________Charter_School" localSheetId="29">'3421'!$B$3</definedName>
    <definedName name="Revenue_Estimate_Worksheet_for___________Charter_School" localSheetId="30">'3431'!$B$3</definedName>
    <definedName name="Revenue_Estimate_Worksheet_for___________Charter_School" localSheetId="31">'3441'!$B$3</definedName>
    <definedName name="Revenue_Estimate_Worksheet_for___________Charter_School" localSheetId="32">'3443'!$B$3</definedName>
    <definedName name="Revenue_Estimate_Worksheet_for___________Charter_School" localSheetId="33">'3941'!$B$3</definedName>
    <definedName name="Revenue_Estimate_Worksheet_for___________Charter_School" localSheetId="34">'3961'!$B$3</definedName>
    <definedName name="Revenue_Estimate_Worksheet_for___________Charter_School" localSheetId="35">'3971'!$B$3</definedName>
    <definedName name="Revenue_Estimate_Worksheet_for___________Charter_School" localSheetId="36">'4000'!$B$3</definedName>
    <definedName name="Revenue_Estimate_Worksheet_for___________Charter_School" localSheetId="37">'4002'!$B$3</definedName>
    <definedName name="Revenue_Estimate_Worksheet_for___________Charter_School" localSheetId="38">'4010'!$B$3</definedName>
    <definedName name="Revenue_Estimate_Worksheet_for___________Charter_School" localSheetId="39">'4012'!$B$3</definedName>
    <definedName name="Revenue_Estimate_Worksheet_for___________Charter_School" localSheetId="40">'4013'!$B$3</definedName>
    <definedName name="Revenue_Estimate_Worksheet_for___________Charter_School" localSheetId="41">'4020'!$B$3</definedName>
    <definedName name="Revenue_Estimate_Worksheet_for___________Charter_School" localSheetId="42">'4037'!$B$3</definedName>
    <definedName name="Revenue_Estimate_Worksheet_for___________Charter_School" localSheetId="43">#REF!</definedName>
    <definedName name="Revenue_Estimate_Worksheet_for___________Charter_School" localSheetId="44">'4041'!$B$3</definedName>
    <definedName name="Revenue_Estimate_Worksheet_for___________Charter_School" localSheetId="1">#REF!</definedName>
    <definedName name="Revenue_Estimate_Worksheet_for___________Charter_School" localSheetId="0">#REF!</definedName>
    <definedName name="Revenue_Estimate_Worksheet_for___________Charter_School">#REF!</definedName>
    <definedName name="RID" localSheetId="31">#REF!</definedName>
    <definedName name="RID" localSheetId="32">#REF!</definedName>
    <definedName name="RID" localSheetId="43">#REF!</definedName>
    <definedName name="RID" localSheetId="44">#REF!</definedName>
    <definedName name="RID" localSheetId="1">#REF!</definedName>
    <definedName name="RID" localSheetId="0">#REF!</definedName>
    <definedName name="RID">#REF!</definedName>
    <definedName name="School_District" localSheetId="2">'0054'!$B$5</definedName>
    <definedName name="School_District" localSheetId="3">'0642'!$B$5</definedName>
    <definedName name="School_District" localSheetId="4">'0664'!$B$5</definedName>
    <definedName name="School_District" localSheetId="5">'1461'!$B$5</definedName>
    <definedName name="School_District" localSheetId="6">'1571'!$B$5</definedName>
    <definedName name="School_District" localSheetId="7">'2521'!$B$5</definedName>
    <definedName name="School_District" localSheetId="8">'2531'!$B$5</definedName>
    <definedName name="School_District" localSheetId="9">'2641'!$B$5</definedName>
    <definedName name="School_District" localSheetId="10">'2791'!$B$5</definedName>
    <definedName name="School_District" localSheetId="11">'2801'!$B$5</definedName>
    <definedName name="School_District" localSheetId="12">'2911'!$B$5</definedName>
    <definedName name="School_District" localSheetId="13">'2941'!$B$5</definedName>
    <definedName name="School_District" localSheetId="14">'3083'!$B$5</definedName>
    <definedName name="School_District" localSheetId="15">'3345'!$B$5</definedName>
    <definedName name="School_District" localSheetId="16">'3347'!$B$5</definedName>
    <definedName name="School_District" localSheetId="17">'3381'!$B$5</definedName>
    <definedName name="School_District" localSheetId="18">'3382'!$B$5</definedName>
    <definedName name="School_District" localSheetId="19">'3385'!$B$5</definedName>
    <definedName name="School_District" localSheetId="20">'3386'!$B$5</definedName>
    <definedName name="School_District" localSheetId="21">'3391'!$B$5</definedName>
    <definedName name="School_District" localSheetId="22">'3394'!$B$5</definedName>
    <definedName name="School_District" localSheetId="23">'3395'!$B$5</definedName>
    <definedName name="School_District" localSheetId="24">'3396'!$B$5</definedName>
    <definedName name="School_District" localSheetId="25">'3398'!$B$5</definedName>
    <definedName name="School_District" localSheetId="26">'3400'!$B$5</definedName>
    <definedName name="School_District" localSheetId="27">'3401'!$B$5</definedName>
    <definedName name="School_District" localSheetId="28">'3413'!$B$5</definedName>
    <definedName name="School_District" localSheetId="29">'3421'!$B$5</definedName>
    <definedName name="School_District" localSheetId="30">'3431'!$B$5</definedName>
    <definedName name="School_District" localSheetId="31">'3441'!$B$5</definedName>
    <definedName name="School_District" localSheetId="32">'3443'!$B$5</definedName>
    <definedName name="School_District" localSheetId="33">'3941'!$B$5</definedName>
    <definedName name="School_District" localSheetId="34">'3961'!$B$5</definedName>
    <definedName name="School_District" localSheetId="35">'3971'!$B$5</definedName>
    <definedName name="School_District" localSheetId="36">'4000'!$B$5</definedName>
    <definedName name="School_District" localSheetId="37">'4002'!$B$5</definedName>
    <definedName name="School_District" localSheetId="38">'4010'!$B$5</definedName>
    <definedName name="School_District" localSheetId="39">'4012'!$B$5</definedName>
    <definedName name="School_District" localSheetId="40">'4013'!$B$5</definedName>
    <definedName name="School_District" localSheetId="41">'4020'!$B$5</definedName>
    <definedName name="School_District" localSheetId="42">'4037'!$B$5</definedName>
    <definedName name="School_District" localSheetId="43">#REF!</definedName>
    <definedName name="School_District" localSheetId="44">'4041'!$B$5</definedName>
    <definedName name="School_District" localSheetId="1">#REF!</definedName>
    <definedName name="School_District" localSheetId="0">#REF!</definedName>
    <definedName name="School_District">#REF!</definedName>
    <definedName name="SFV_QFUND_CODE" localSheetId="31">#REF!</definedName>
    <definedName name="SFV_QFUND_CODE" localSheetId="32">#REF!</definedName>
    <definedName name="SFV_QFUND_CODE" localSheetId="43">#REF!</definedName>
    <definedName name="SFV_QFUND_CODE" localSheetId="44">#REF!</definedName>
    <definedName name="SFV_QFUND_CODE" localSheetId="1">#REF!</definedName>
    <definedName name="SFV_QFUND_CODE" localSheetId="0">#REF!</definedName>
    <definedName name="SFV_QFUND_CODE">#REF!</definedName>
    <definedName name="Total" localSheetId="2">'0054'!$B$50</definedName>
    <definedName name="Total" localSheetId="3">'0642'!$B$50</definedName>
    <definedName name="Total" localSheetId="4">'0664'!$B$50</definedName>
    <definedName name="Total" localSheetId="5">'1461'!$B$50</definedName>
    <definedName name="Total" localSheetId="6">'1571'!$B$50</definedName>
    <definedName name="Total" localSheetId="7">'2521'!$B$50</definedName>
    <definedName name="Total" localSheetId="8">'2531'!$B$50</definedName>
    <definedName name="Total" localSheetId="9">'2641'!$B$50</definedName>
    <definedName name="Total" localSheetId="10">'2791'!$B$50</definedName>
    <definedName name="Total" localSheetId="11">'2801'!$B$50</definedName>
    <definedName name="Total" localSheetId="12">'2911'!$B$50</definedName>
    <definedName name="Total" localSheetId="13">'2941'!$B$50</definedName>
    <definedName name="Total" localSheetId="14">'3083'!$B$50</definedName>
    <definedName name="Total" localSheetId="15">'3345'!$B$50</definedName>
    <definedName name="Total" localSheetId="16">'3347'!$B$50</definedName>
    <definedName name="Total" localSheetId="17">'3381'!$B$50</definedName>
    <definedName name="Total" localSheetId="18">'3382'!$B$50</definedName>
    <definedName name="Total" localSheetId="19">'3385'!$B$50</definedName>
    <definedName name="Total" localSheetId="20">'3386'!$B$50</definedName>
    <definedName name="Total" localSheetId="21">'3391'!$B$50</definedName>
    <definedName name="Total" localSheetId="22">'3394'!$B$50</definedName>
    <definedName name="Total" localSheetId="23">'3395'!$B$50</definedName>
    <definedName name="Total" localSheetId="24">'3396'!$B$50</definedName>
    <definedName name="Total" localSheetId="25">'3398'!$B$50</definedName>
    <definedName name="Total" localSheetId="26">'3400'!$B$50</definedName>
    <definedName name="Total" localSheetId="27">'3401'!$B$50</definedName>
    <definedName name="Total" localSheetId="28">'3413'!$B$50</definedName>
    <definedName name="Total" localSheetId="29">'3421'!$B$50</definedName>
    <definedName name="Total" localSheetId="30">'3431'!$B$50</definedName>
    <definedName name="Total" localSheetId="31">'3441'!$B$50</definedName>
    <definedName name="Total" localSheetId="32">'3443'!$B$50</definedName>
    <definedName name="Total" localSheetId="33">'3941'!$B$50</definedName>
    <definedName name="Total" localSheetId="34">'3961'!$B$50</definedName>
    <definedName name="Total" localSheetId="35">'3971'!$B$50</definedName>
    <definedName name="Total" localSheetId="36">'4000'!$B$50</definedName>
    <definedName name="Total" localSheetId="37">'4002'!$B$50</definedName>
    <definedName name="Total" localSheetId="38">'4010'!$B$50</definedName>
    <definedName name="Total" localSheetId="39">'4012'!$B$50</definedName>
    <definedName name="Total" localSheetId="40">'4013'!$B$50</definedName>
    <definedName name="Total" localSheetId="41">'4020'!$B$50</definedName>
    <definedName name="Total" localSheetId="42">'4037'!$B$50</definedName>
    <definedName name="Total" localSheetId="43">#REF!</definedName>
    <definedName name="Total" localSheetId="44">'4041'!$B$50</definedName>
    <definedName name="Total" localSheetId="1">#REF!</definedName>
    <definedName name="Total" localSheetId="0">#REF!</definedName>
    <definedName name="Total">#REF!</definedName>
    <definedName name="Total_Class_Size_Reduction_Funds" localSheetId="2">'0054'!$G$50</definedName>
    <definedName name="Total_Class_Size_Reduction_Funds" localSheetId="3">'0642'!$G$50</definedName>
    <definedName name="Total_Class_Size_Reduction_Funds" localSheetId="4">'0664'!$G$50</definedName>
    <definedName name="Total_Class_Size_Reduction_Funds" localSheetId="5">'1461'!$G$50</definedName>
    <definedName name="Total_Class_Size_Reduction_Funds" localSheetId="6">'1571'!$G$50</definedName>
    <definedName name="Total_Class_Size_Reduction_Funds" localSheetId="7">'2521'!$G$50</definedName>
    <definedName name="Total_Class_Size_Reduction_Funds" localSheetId="8">'2531'!$G$50</definedName>
    <definedName name="Total_Class_Size_Reduction_Funds" localSheetId="9">'2641'!$G$50</definedName>
    <definedName name="Total_Class_Size_Reduction_Funds" localSheetId="10">'2791'!$G$50</definedName>
    <definedName name="Total_Class_Size_Reduction_Funds" localSheetId="11">'2801'!$G$50</definedName>
    <definedName name="Total_Class_Size_Reduction_Funds" localSheetId="12">'2911'!$G$50</definedName>
    <definedName name="Total_Class_Size_Reduction_Funds" localSheetId="13">'2941'!$G$50</definedName>
    <definedName name="Total_Class_Size_Reduction_Funds" localSheetId="14">'3083'!$G$50</definedName>
    <definedName name="Total_Class_Size_Reduction_Funds" localSheetId="15">'3345'!$G$50</definedName>
    <definedName name="Total_Class_Size_Reduction_Funds" localSheetId="16">'3347'!$G$50</definedName>
    <definedName name="Total_Class_Size_Reduction_Funds" localSheetId="17">'3381'!$G$50</definedName>
    <definedName name="Total_Class_Size_Reduction_Funds" localSheetId="18">'3382'!$G$50</definedName>
    <definedName name="Total_Class_Size_Reduction_Funds" localSheetId="19">'3385'!$G$50</definedName>
    <definedName name="Total_Class_Size_Reduction_Funds" localSheetId="20">'3386'!$G$50</definedName>
    <definedName name="Total_Class_Size_Reduction_Funds" localSheetId="21">'3391'!$G$50</definedName>
    <definedName name="Total_Class_Size_Reduction_Funds" localSheetId="22">'3394'!$G$50</definedName>
    <definedName name="Total_Class_Size_Reduction_Funds" localSheetId="23">'3395'!$G$50</definedName>
    <definedName name="Total_Class_Size_Reduction_Funds" localSheetId="24">'3396'!$G$50</definedName>
    <definedName name="Total_Class_Size_Reduction_Funds" localSheetId="25">'3398'!$G$50</definedName>
    <definedName name="Total_Class_Size_Reduction_Funds" localSheetId="26">'3400'!$G$50</definedName>
    <definedName name="Total_Class_Size_Reduction_Funds" localSheetId="27">'3401'!$G$50</definedName>
    <definedName name="Total_Class_Size_Reduction_Funds" localSheetId="28">'3413'!$G$50</definedName>
    <definedName name="Total_Class_Size_Reduction_Funds" localSheetId="29">'3421'!$G$50</definedName>
    <definedName name="Total_Class_Size_Reduction_Funds" localSheetId="30">'3431'!$G$50</definedName>
    <definedName name="Total_Class_Size_Reduction_Funds" localSheetId="31">'3441'!$G$50</definedName>
    <definedName name="Total_Class_Size_Reduction_Funds" localSheetId="32">'3443'!$G$50</definedName>
    <definedName name="Total_Class_Size_Reduction_Funds" localSheetId="33">'3941'!$G$50</definedName>
    <definedName name="Total_Class_Size_Reduction_Funds" localSheetId="34">'3961'!$G$50</definedName>
    <definedName name="Total_Class_Size_Reduction_Funds" localSheetId="35">'3971'!$G$50</definedName>
    <definedName name="Total_Class_Size_Reduction_Funds" localSheetId="36">'4000'!$G$50</definedName>
    <definedName name="Total_Class_Size_Reduction_Funds" localSheetId="37">'4002'!$G$50</definedName>
    <definedName name="Total_Class_Size_Reduction_Funds" localSheetId="38">'4010'!$G$50</definedName>
    <definedName name="Total_Class_Size_Reduction_Funds" localSheetId="39">'4012'!$G$50</definedName>
    <definedName name="Total_Class_Size_Reduction_Funds" localSheetId="40">'4013'!$G$50</definedName>
    <definedName name="Total_Class_Size_Reduction_Funds" localSheetId="41">'4020'!$G$50</definedName>
    <definedName name="Total_Class_Size_Reduction_Funds" localSheetId="42">'4037'!$G$50</definedName>
    <definedName name="Total_Class_Size_Reduction_Funds" localSheetId="43">#REF!</definedName>
    <definedName name="Total_Class_Size_Reduction_Funds" localSheetId="44">'4041'!$G$50</definedName>
    <definedName name="Total_Class_Size_Reduction_Funds" localSheetId="1">#REF!</definedName>
    <definedName name="Total_Class_Size_Reduction_Funds" localSheetId="0">#REF!</definedName>
    <definedName name="Total_Class_Size_Reduction_Funds">#REF!</definedName>
    <definedName name="Total_from_ESE_Guarantee" localSheetId="2">'0054'!$I$37</definedName>
    <definedName name="Total_from_ESE_Guarantee" localSheetId="3">'0642'!$I$37</definedName>
    <definedName name="Total_from_ESE_Guarantee" localSheetId="4">'0664'!$I$37</definedName>
    <definedName name="Total_from_ESE_Guarantee" localSheetId="5">'1461'!$I$37</definedName>
    <definedName name="Total_from_ESE_Guarantee" localSheetId="6">'1571'!$I$37</definedName>
    <definedName name="Total_from_ESE_Guarantee" localSheetId="7">'2521'!$I$37</definedName>
    <definedName name="Total_from_ESE_Guarantee" localSheetId="8">'2531'!$I$37</definedName>
    <definedName name="Total_from_ESE_Guarantee" localSheetId="9">'2641'!$I$37</definedName>
    <definedName name="Total_from_ESE_Guarantee" localSheetId="10">'2791'!$I$37</definedName>
    <definedName name="Total_from_ESE_Guarantee" localSheetId="11">'2801'!$I$37</definedName>
    <definedName name="Total_from_ESE_Guarantee" localSheetId="12">'2911'!$I$37</definedName>
    <definedName name="Total_from_ESE_Guarantee" localSheetId="13">'2941'!$I$37</definedName>
    <definedName name="Total_from_ESE_Guarantee" localSheetId="14">'3083'!$I$37</definedName>
    <definedName name="Total_from_ESE_Guarantee" localSheetId="15">'3345'!$I$37</definedName>
    <definedName name="Total_from_ESE_Guarantee" localSheetId="16">'3347'!$I$37</definedName>
    <definedName name="Total_from_ESE_Guarantee" localSheetId="17">'3381'!$I$37</definedName>
    <definedName name="Total_from_ESE_Guarantee" localSheetId="18">'3382'!$I$37</definedName>
    <definedName name="Total_from_ESE_Guarantee" localSheetId="19">'3385'!$I$37</definedName>
    <definedName name="Total_from_ESE_Guarantee" localSheetId="20">'3386'!$I$37</definedName>
    <definedName name="Total_from_ESE_Guarantee" localSheetId="21">'3391'!$I$37</definedName>
    <definedName name="Total_from_ESE_Guarantee" localSheetId="22">'3394'!$I$37</definedName>
    <definedName name="Total_from_ESE_Guarantee" localSheetId="23">'3395'!$I$37</definedName>
    <definedName name="Total_from_ESE_Guarantee" localSheetId="24">'3396'!$I$37</definedName>
    <definedName name="Total_from_ESE_Guarantee" localSheetId="25">'3398'!$I$37</definedName>
    <definedName name="Total_from_ESE_Guarantee" localSheetId="26">'3400'!$I$37</definedName>
    <definedName name="Total_from_ESE_Guarantee" localSheetId="27">'3401'!$I$37</definedName>
    <definedName name="Total_from_ESE_Guarantee" localSheetId="28">'3413'!$I$37</definedName>
    <definedName name="Total_from_ESE_Guarantee" localSheetId="29">'3421'!$I$37</definedName>
    <definedName name="Total_from_ESE_Guarantee" localSheetId="30">'3431'!$I$37</definedName>
    <definedName name="Total_from_ESE_Guarantee" localSheetId="31">'3441'!$I$37</definedName>
    <definedName name="Total_from_ESE_Guarantee" localSheetId="32">'3443'!$I$37</definedName>
    <definedName name="Total_from_ESE_Guarantee" localSheetId="33">'3941'!$I$37</definedName>
    <definedName name="Total_from_ESE_Guarantee" localSheetId="34">'3961'!$I$37</definedName>
    <definedName name="Total_from_ESE_Guarantee" localSheetId="35">'3971'!$I$37</definedName>
    <definedName name="Total_from_ESE_Guarantee" localSheetId="36">'4000'!$I$37</definedName>
    <definedName name="Total_from_ESE_Guarantee" localSheetId="37">'4002'!$I$37</definedName>
    <definedName name="Total_from_ESE_Guarantee" localSheetId="38">'4010'!$I$37</definedName>
    <definedName name="Total_from_ESE_Guarantee" localSheetId="39">'4012'!$I$37</definedName>
    <definedName name="Total_from_ESE_Guarantee" localSheetId="40">'4013'!$I$37</definedName>
    <definedName name="Total_from_ESE_Guarantee" localSheetId="41">'4020'!$I$37</definedName>
    <definedName name="Total_from_ESE_Guarantee" localSheetId="42">'4037'!$I$37</definedName>
    <definedName name="Total_from_ESE_Guarantee" localSheetId="43">#REF!</definedName>
    <definedName name="Total_from_ESE_Guarantee" localSheetId="44">'4041'!$I$37</definedName>
    <definedName name="Total_from_ESE_Guarantee" localSheetId="1">#REF!</definedName>
    <definedName name="Total_from_ESE_Guarantee" localSheetId="0">#REF!</definedName>
    <definedName name="Total_from_ESE_Guarantee">#REF!</definedName>
    <definedName name="Total_FTE_with_ESE_Services" localSheetId="2">'0054'!$B$37</definedName>
    <definedName name="Total_FTE_with_ESE_Services" localSheetId="3">'0642'!$B$37</definedName>
    <definedName name="Total_FTE_with_ESE_Services" localSheetId="4">'0664'!$B$37</definedName>
    <definedName name="Total_FTE_with_ESE_Services" localSheetId="5">'1461'!$B$37</definedName>
    <definedName name="Total_FTE_with_ESE_Services" localSheetId="6">'1571'!$B$37</definedName>
    <definedName name="Total_FTE_with_ESE_Services" localSheetId="7">'2521'!$B$37</definedName>
    <definedName name="Total_FTE_with_ESE_Services" localSheetId="8">'2531'!$B$37</definedName>
    <definedName name="Total_FTE_with_ESE_Services" localSheetId="9">'2641'!$B$37</definedName>
    <definedName name="Total_FTE_with_ESE_Services" localSheetId="10">'2791'!$B$37</definedName>
    <definedName name="Total_FTE_with_ESE_Services" localSheetId="11">'2801'!$B$37</definedName>
    <definedName name="Total_FTE_with_ESE_Services" localSheetId="12">'2911'!$B$37</definedName>
    <definedName name="Total_FTE_with_ESE_Services" localSheetId="13">'2941'!$B$37</definedName>
    <definedName name="Total_FTE_with_ESE_Services" localSheetId="14">'3083'!$B$37</definedName>
    <definedName name="Total_FTE_with_ESE_Services" localSheetId="15">'3345'!$B$37</definedName>
    <definedName name="Total_FTE_with_ESE_Services" localSheetId="16">'3347'!$B$37</definedName>
    <definedName name="Total_FTE_with_ESE_Services" localSheetId="17">'3381'!$B$37</definedName>
    <definedName name="Total_FTE_with_ESE_Services" localSheetId="18">'3382'!$B$37</definedName>
    <definedName name="Total_FTE_with_ESE_Services" localSheetId="19">'3385'!$B$37</definedName>
    <definedName name="Total_FTE_with_ESE_Services" localSheetId="20">'3386'!$B$37</definedName>
    <definedName name="Total_FTE_with_ESE_Services" localSheetId="21">'3391'!$B$37</definedName>
    <definedName name="Total_FTE_with_ESE_Services" localSheetId="22">'3394'!$B$37</definedName>
    <definedName name="Total_FTE_with_ESE_Services" localSheetId="23">'3395'!$B$37</definedName>
    <definedName name="Total_FTE_with_ESE_Services" localSheetId="24">'3396'!$B$37</definedName>
    <definedName name="Total_FTE_with_ESE_Services" localSheetId="25">'3398'!$B$37</definedName>
    <definedName name="Total_FTE_with_ESE_Services" localSheetId="26">'3400'!$B$37</definedName>
    <definedName name="Total_FTE_with_ESE_Services" localSheetId="27">'3401'!$B$37</definedName>
    <definedName name="Total_FTE_with_ESE_Services" localSheetId="28">'3413'!$B$37</definedName>
    <definedName name="Total_FTE_with_ESE_Services" localSheetId="29">'3421'!$B$37</definedName>
    <definedName name="Total_FTE_with_ESE_Services" localSheetId="30">'3431'!$B$37</definedName>
    <definedName name="Total_FTE_with_ESE_Services" localSheetId="31">'3441'!$B$37</definedName>
    <definedName name="Total_FTE_with_ESE_Services" localSheetId="32">'3443'!$B$37</definedName>
    <definedName name="Total_FTE_with_ESE_Services" localSheetId="33">'3941'!$B$37</definedName>
    <definedName name="Total_FTE_with_ESE_Services" localSheetId="34">'3961'!$B$37</definedName>
    <definedName name="Total_FTE_with_ESE_Services" localSheetId="35">'3971'!$B$37</definedName>
    <definedName name="Total_FTE_with_ESE_Services" localSheetId="36">'4000'!$B$37</definedName>
    <definedName name="Total_FTE_with_ESE_Services" localSheetId="37">'4002'!$B$37</definedName>
    <definedName name="Total_FTE_with_ESE_Services" localSheetId="38">'4010'!$B$37</definedName>
    <definedName name="Total_FTE_with_ESE_Services" localSheetId="39">'4012'!$B$37</definedName>
    <definedName name="Total_FTE_with_ESE_Services" localSheetId="40">'4013'!$B$37</definedName>
    <definedName name="Total_FTE_with_ESE_Services" localSheetId="41">'4020'!$B$37</definedName>
    <definedName name="Total_FTE_with_ESE_Services" localSheetId="42">'4037'!$B$37</definedName>
    <definedName name="Total_FTE_with_ESE_Services" localSheetId="43">#REF!</definedName>
    <definedName name="Total_FTE_with_ESE_Services" localSheetId="44">'4041'!$B$37</definedName>
    <definedName name="Total_FTE_with_ESE_Services" localSheetId="1">#REF!</definedName>
    <definedName name="Total_FTE_with_ESE_Services" localSheetId="0">#REF!</definedName>
    <definedName name="Total_FTE_with_ESE_Services">#REF!</definedName>
    <definedName name="Totals" localSheetId="2">'0054'!$B$26</definedName>
    <definedName name="Totals" localSheetId="3">'0642'!$B$26</definedName>
    <definedName name="Totals" localSheetId="4">'0664'!$B$26</definedName>
    <definedName name="Totals" localSheetId="5">'1461'!$B$26</definedName>
    <definedName name="Totals" localSheetId="6">'1571'!$B$26</definedName>
    <definedName name="Totals" localSheetId="7">'2521'!$B$26</definedName>
    <definedName name="Totals" localSheetId="8">'2531'!$B$26</definedName>
    <definedName name="Totals" localSheetId="9">'2641'!$B$26</definedName>
    <definedName name="Totals" localSheetId="10">'2791'!$B$26</definedName>
    <definedName name="Totals" localSheetId="11">'2801'!$B$26</definedName>
    <definedName name="Totals" localSheetId="12">'2911'!$B$26</definedName>
    <definedName name="Totals" localSheetId="13">'2941'!$B$26</definedName>
    <definedName name="Totals" localSheetId="14">'3083'!$B$26</definedName>
    <definedName name="Totals" localSheetId="15">'3345'!$B$26</definedName>
    <definedName name="Totals" localSheetId="16">'3347'!$B$26</definedName>
    <definedName name="Totals" localSheetId="17">'3381'!$B$26</definedName>
    <definedName name="Totals" localSheetId="18">'3382'!$B$26</definedName>
    <definedName name="Totals" localSheetId="19">'3385'!$B$26</definedName>
    <definedName name="Totals" localSheetId="20">'3386'!$B$26</definedName>
    <definedName name="Totals" localSheetId="21">'3391'!$B$26</definedName>
    <definedName name="Totals" localSheetId="22">'3394'!$B$26</definedName>
    <definedName name="Totals" localSheetId="23">'3395'!$B$26</definedName>
    <definedName name="Totals" localSheetId="24">'3396'!$B$26</definedName>
    <definedName name="Totals" localSheetId="25">'3398'!$B$26</definedName>
    <definedName name="Totals" localSheetId="26">'3400'!$B$26</definedName>
    <definedName name="Totals" localSheetId="27">'3401'!$B$26</definedName>
    <definedName name="Totals" localSheetId="28">'3413'!$B$26</definedName>
    <definedName name="Totals" localSheetId="29">'3421'!$B$26</definedName>
    <definedName name="Totals" localSheetId="30">'3431'!$B$26</definedName>
    <definedName name="Totals" localSheetId="31">'3441'!$B$26</definedName>
    <definedName name="Totals" localSheetId="32">'3443'!$B$26</definedName>
    <definedName name="Totals" localSheetId="33">'3941'!$B$26</definedName>
    <definedName name="Totals" localSheetId="34">'3961'!$B$26</definedName>
    <definedName name="Totals" localSheetId="35">'3971'!$B$26</definedName>
    <definedName name="Totals" localSheetId="36">'4000'!$B$26</definedName>
    <definedName name="Totals" localSheetId="37">'4002'!$B$26</definedName>
    <definedName name="Totals" localSheetId="38">'4010'!$B$26</definedName>
    <definedName name="Totals" localSheetId="39">'4012'!$B$26</definedName>
    <definedName name="Totals" localSheetId="40">'4013'!$B$26</definedName>
    <definedName name="Totals" localSheetId="41">'4020'!$B$26</definedName>
    <definedName name="Totals" localSheetId="42">'4037'!$B$26</definedName>
    <definedName name="Totals" localSheetId="43">#REF!</definedName>
    <definedName name="Totals" localSheetId="44">'4041'!$B$26</definedName>
    <definedName name="Totals" localSheetId="1">#REF!</definedName>
    <definedName name="Totals" localSheetId="0">#REF!</definedName>
    <definedName name="Totals">#REF!</definedName>
    <definedName name="Weighted_FTE____________b__x__c" localSheetId="2">'0054'!$K$8</definedName>
    <definedName name="Weighted_FTE____________b__x__c" localSheetId="3">'0642'!$K$8</definedName>
    <definedName name="Weighted_FTE____________b__x__c" localSheetId="4">'0664'!$K$8</definedName>
    <definedName name="Weighted_FTE____________b__x__c" localSheetId="5">'1461'!$K$8</definedName>
    <definedName name="Weighted_FTE____________b__x__c" localSheetId="6">'1571'!$K$8</definedName>
    <definedName name="Weighted_FTE____________b__x__c" localSheetId="7">'2521'!$K$8</definedName>
    <definedName name="Weighted_FTE____________b__x__c" localSheetId="8">'2531'!$K$8</definedName>
    <definedName name="Weighted_FTE____________b__x__c" localSheetId="9">'2641'!$K$8</definedName>
    <definedName name="Weighted_FTE____________b__x__c" localSheetId="10">'2791'!$K$8</definedName>
    <definedName name="Weighted_FTE____________b__x__c" localSheetId="11">'2801'!$K$8</definedName>
    <definedName name="Weighted_FTE____________b__x__c" localSheetId="12">'2911'!$K$8</definedName>
    <definedName name="Weighted_FTE____________b__x__c" localSheetId="13">'2941'!$K$8</definedName>
    <definedName name="Weighted_FTE____________b__x__c" localSheetId="14">'3083'!$K$8</definedName>
    <definedName name="Weighted_FTE____________b__x__c" localSheetId="15">'3345'!$K$8</definedName>
    <definedName name="Weighted_FTE____________b__x__c" localSheetId="16">'3347'!$K$8</definedName>
    <definedName name="Weighted_FTE____________b__x__c" localSheetId="17">'3381'!$K$8</definedName>
    <definedName name="Weighted_FTE____________b__x__c" localSheetId="18">'3382'!$K$8</definedName>
    <definedName name="Weighted_FTE____________b__x__c" localSheetId="19">'3385'!$K$8</definedName>
    <definedName name="Weighted_FTE____________b__x__c" localSheetId="20">'3386'!$K$8</definedName>
    <definedName name="Weighted_FTE____________b__x__c" localSheetId="21">'3391'!$K$8</definedName>
    <definedName name="Weighted_FTE____________b__x__c" localSheetId="22">'3394'!$K$8</definedName>
    <definedName name="Weighted_FTE____________b__x__c" localSheetId="23">'3395'!$K$8</definedName>
    <definedName name="Weighted_FTE____________b__x__c" localSheetId="24">'3396'!$K$8</definedName>
    <definedName name="Weighted_FTE____________b__x__c" localSheetId="25">'3398'!$K$8</definedName>
    <definedName name="Weighted_FTE____________b__x__c" localSheetId="26">'3400'!$K$8</definedName>
    <definedName name="Weighted_FTE____________b__x__c" localSheetId="27">'3401'!$K$8</definedName>
    <definedName name="Weighted_FTE____________b__x__c" localSheetId="28">'3413'!$K$8</definedName>
    <definedName name="Weighted_FTE____________b__x__c" localSheetId="29">'3421'!$K$8</definedName>
    <definedName name="Weighted_FTE____________b__x__c" localSheetId="30">'3431'!$K$8</definedName>
    <definedName name="Weighted_FTE____________b__x__c" localSheetId="31">'3441'!$K$8</definedName>
    <definedName name="Weighted_FTE____________b__x__c" localSheetId="32">'3443'!$K$8</definedName>
    <definedName name="Weighted_FTE____________b__x__c" localSheetId="33">'3941'!$K$8</definedName>
    <definedName name="Weighted_FTE____________b__x__c" localSheetId="34">'3961'!$K$8</definedName>
    <definedName name="Weighted_FTE____________b__x__c" localSheetId="35">'3971'!$K$8</definedName>
    <definedName name="Weighted_FTE____________b__x__c" localSheetId="36">'4000'!$K$8</definedName>
    <definedName name="Weighted_FTE____________b__x__c" localSheetId="37">'4002'!$K$8</definedName>
    <definedName name="Weighted_FTE____________b__x__c" localSheetId="38">'4010'!$K$8</definedName>
    <definedName name="Weighted_FTE____________b__x__c" localSheetId="39">'4012'!$K$8</definedName>
    <definedName name="Weighted_FTE____________b__x__c" localSheetId="40">'4013'!$K$8</definedName>
    <definedName name="Weighted_FTE____________b__x__c" localSheetId="41">'4020'!$K$8</definedName>
    <definedName name="Weighted_FTE____________b__x__c" localSheetId="42">'4037'!$K$8</definedName>
    <definedName name="Weighted_FTE____________b__x__c" localSheetId="43">#REF!</definedName>
    <definedName name="Weighted_FTE____________b__x__c" localSheetId="44">'4041'!$K$8</definedName>
    <definedName name="Weighted_FTE____________b__x__c" localSheetId="1">#REF!</definedName>
    <definedName name="Weighted_FTE____________b__x__c" localSheetId="0">#REF!</definedName>
    <definedName name="Weighted_FTE____________b__x__c">#REF!</definedName>
    <definedName name="Weighted_FTE__From_Section_1" localSheetId="2">'0054'!$C$46</definedName>
    <definedName name="Weighted_FTE__From_Section_1" localSheetId="3">'0642'!$C$46</definedName>
    <definedName name="Weighted_FTE__From_Section_1" localSheetId="4">'0664'!$C$46</definedName>
    <definedName name="Weighted_FTE__From_Section_1" localSheetId="5">'1461'!$C$46</definedName>
    <definedName name="Weighted_FTE__From_Section_1" localSheetId="6">'1571'!$C$46</definedName>
    <definedName name="Weighted_FTE__From_Section_1" localSheetId="7">'2521'!$C$46</definedName>
    <definedName name="Weighted_FTE__From_Section_1" localSheetId="8">'2531'!$C$46</definedName>
    <definedName name="Weighted_FTE__From_Section_1" localSheetId="9">'2641'!$C$46</definedName>
    <definedName name="Weighted_FTE__From_Section_1" localSheetId="10">'2791'!$C$46</definedName>
    <definedName name="Weighted_FTE__From_Section_1" localSheetId="11">'2801'!$C$46</definedName>
    <definedName name="Weighted_FTE__From_Section_1" localSheetId="12">'2911'!$C$46</definedName>
    <definedName name="Weighted_FTE__From_Section_1" localSheetId="13">'2941'!$C$46</definedName>
    <definedName name="Weighted_FTE__From_Section_1" localSheetId="14">'3083'!$C$46</definedName>
    <definedName name="Weighted_FTE__From_Section_1" localSheetId="15">'3345'!$C$46</definedName>
    <definedName name="Weighted_FTE__From_Section_1" localSheetId="16">'3347'!$C$46</definedName>
    <definedName name="Weighted_FTE__From_Section_1" localSheetId="17">'3381'!$C$46</definedName>
    <definedName name="Weighted_FTE__From_Section_1" localSheetId="18">'3382'!$C$46</definedName>
    <definedName name="Weighted_FTE__From_Section_1" localSheetId="19">'3385'!$C$46</definedName>
    <definedName name="Weighted_FTE__From_Section_1" localSheetId="20">'3386'!$C$46</definedName>
    <definedName name="Weighted_FTE__From_Section_1" localSheetId="21">'3391'!$C$46</definedName>
    <definedName name="Weighted_FTE__From_Section_1" localSheetId="22">'3394'!$C$46</definedName>
    <definedName name="Weighted_FTE__From_Section_1" localSheetId="23">'3395'!$C$46</definedName>
    <definedName name="Weighted_FTE__From_Section_1" localSheetId="24">'3396'!$C$46</definedName>
    <definedName name="Weighted_FTE__From_Section_1" localSheetId="25">'3398'!$C$46</definedName>
    <definedName name="Weighted_FTE__From_Section_1" localSheetId="26">'3400'!$C$46</definedName>
    <definedName name="Weighted_FTE__From_Section_1" localSheetId="27">'3401'!$C$46</definedName>
    <definedName name="Weighted_FTE__From_Section_1" localSheetId="28">'3413'!$C$46</definedName>
    <definedName name="Weighted_FTE__From_Section_1" localSheetId="29">'3421'!$C$46</definedName>
    <definedName name="Weighted_FTE__From_Section_1" localSheetId="30">'3431'!$C$46</definedName>
    <definedName name="Weighted_FTE__From_Section_1" localSheetId="31">'3441'!$C$46</definedName>
    <definedName name="Weighted_FTE__From_Section_1" localSheetId="32">'3443'!$C$46</definedName>
    <definedName name="Weighted_FTE__From_Section_1" localSheetId="33">'3941'!$C$46</definedName>
    <definedName name="Weighted_FTE__From_Section_1" localSheetId="34">'3961'!$C$46</definedName>
    <definedName name="Weighted_FTE__From_Section_1" localSheetId="35">'3971'!$C$46</definedName>
    <definedName name="Weighted_FTE__From_Section_1" localSheetId="36">'4000'!$C$46</definedName>
    <definedName name="Weighted_FTE__From_Section_1" localSheetId="37">'4002'!$C$46</definedName>
    <definedName name="Weighted_FTE__From_Section_1" localSheetId="38">'4010'!$C$46</definedName>
    <definedName name="Weighted_FTE__From_Section_1" localSheetId="39">'4012'!$C$46</definedName>
    <definedName name="Weighted_FTE__From_Section_1" localSheetId="40">'4013'!$C$46</definedName>
    <definedName name="Weighted_FTE__From_Section_1" localSheetId="41">'4020'!$C$46</definedName>
    <definedName name="Weighted_FTE__From_Section_1" localSheetId="42">'4037'!$C$46</definedName>
    <definedName name="Weighted_FTE__From_Section_1" localSheetId="43">#REF!</definedName>
    <definedName name="Weighted_FTE__From_Section_1" localSheetId="44">'4041'!$C$46</definedName>
    <definedName name="Weighted_FTE__From_Section_1" localSheetId="1">#REF!</definedName>
    <definedName name="Weighted_FTE__From_Section_1" localSheetId="0">#REF!</definedName>
    <definedName name="Weighted_FTE__From_Section_1">#REF!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44525"/>
</workbook>
</file>

<file path=xl/calcChain.xml><?xml version="1.0" encoding="utf-8"?>
<calcChain xmlns="http://schemas.openxmlformats.org/spreadsheetml/2006/main">
  <c r="L138" i="25" l="1"/>
  <c r="L138" i="26" l="1"/>
  <c r="L138" i="27"/>
  <c r="L138" i="28"/>
  <c r="L138" i="29"/>
  <c r="L138" i="30"/>
  <c r="L138" i="31"/>
  <c r="L138" i="32"/>
  <c r="L137" i="34"/>
  <c r="L138" i="35"/>
  <c r="L138" i="36"/>
  <c r="L137" i="37"/>
  <c r="L138" i="38"/>
  <c r="L138" i="40"/>
  <c r="L138" i="41"/>
  <c r="L138" i="42"/>
  <c r="L138" i="43"/>
  <c r="L138" i="45"/>
  <c r="L138" i="46"/>
  <c r="L138" i="47"/>
  <c r="L138" i="49"/>
  <c r="L138" i="50"/>
  <c r="L138" i="51"/>
  <c r="L138" i="52"/>
  <c r="L138" i="53"/>
  <c r="L138" i="54"/>
  <c r="L138" i="56"/>
  <c r="L138" i="57"/>
  <c r="L138" i="58"/>
  <c r="L138" i="77"/>
  <c r="L138" i="78"/>
  <c r="L138" i="60"/>
  <c r="L138" i="62"/>
  <c r="L138" i="63"/>
  <c r="L138" i="64"/>
  <c r="L138" i="65"/>
  <c r="L138" i="66"/>
  <c r="L138" i="67"/>
  <c r="L138" i="68"/>
  <c r="L138" i="69"/>
  <c r="L138" i="70"/>
  <c r="L138" i="79"/>
  <c r="L138" i="73"/>
  <c r="M86" i="25" l="1"/>
  <c r="M86" i="26"/>
  <c r="M86" i="27"/>
  <c r="M86" i="28"/>
  <c r="M86" i="29"/>
  <c r="M86" i="30"/>
  <c r="M86" i="31"/>
  <c r="M86" i="32"/>
  <c r="M86" i="34"/>
  <c r="M86" i="36"/>
  <c r="M86" i="37"/>
  <c r="M86" i="38"/>
  <c r="M86" i="40"/>
  <c r="M86" i="41"/>
  <c r="M86" i="42"/>
  <c r="M86" i="43"/>
  <c r="M86" i="45"/>
  <c r="M86" i="46"/>
  <c r="M86" i="47"/>
  <c r="M86" i="49"/>
  <c r="M86" i="50"/>
  <c r="M86" i="51"/>
  <c r="M86" i="52"/>
  <c r="M86" i="53"/>
  <c r="M86" i="54"/>
  <c r="M86" i="56"/>
  <c r="M86" i="57"/>
  <c r="M86" i="58"/>
  <c r="M86" i="77"/>
  <c r="M86" i="78"/>
  <c r="M86" i="60"/>
  <c r="M86" i="62"/>
  <c r="M86" i="63"/>
  <c r="M86" i="64"/>
  <c r="M86" i="65"/>
  <c r="M86" i="66"/>
  <c r="M86" i="67"/>
  <c r="M86" i="68"/>
  <c r="M86" i="69"/>
  <c r="M86" i="70"/>
  <c r="M86" i="79"/>
  <c r="M86" i="73"/>
  <c r="M86" i="35"/>
  <c r="G28" i="73" l="1"/>
  <c r="G29" i="73"/>
  <c r="G30" i="73"/>
  <c r="G31" i="73"/>
  <c r="G32" i="73"/>
  <c r="G33" i="73"/>
  <c r="G34" i="73"/>
  <c r="G35" i="73"/>
  <c r="G36" i="73"/>
  <c r="D37" i="73"/>
  <c r="E37" i="73"/>
  <c r="G28" i="70"/>
  <c r="G29" i="70"/>
  <c r="G30" i="70"/>
  <c r="G31" i="70"/>
  <c r="G32" i="70"/>
  <c r="G33" i="70"/>
  <c r="G34" i="70"/>
  <c r="G35" i="70"/>
  <c r="G36" i="70"/>
  <c r="D37" i="70"/>
  <c r="E37" i="70"/>
  <c r="G28" i="69"/>
  <c r="G29" i="69"/>
  <c r="G30" i="69"/>
  <c r="G31" i="69"/>
  <c r="G32" i="69"/>
  <c r="G33" i="69"/>
  <c r="G34" i="69"/>
  <c r="G35" i="69"/>
  <c r="G36" i="69"/>
  <c r="D37" i="69"/>
  <c r="E37" i="69"/>
  <c r="G28" i="68"/>
  <c r="G29" i="68"/>
  <c r="G30" i="68"/>
  <c r="G31" i="68"/>
  <c r="G32" i="68"/>
  <c r="G33" i="68"/>
  <c r="G34" i="68"/>
  <c r="G35" i="68"/>
  <c r="G36" i="68"/>
  <c r="D37" i="68"/>
  <c r="E37" i="68"/>
  <c r="G28" i="67"/>
  <c r="G29" i="67"/>
  <c r="G30" i="67"/>
  <c r="G31" i="67"/>
  <c r="G32" i="67"/>
  <c r="G33" i="67"/>
  <c r="G34" i="67"/>
  <c r="G35" i="67"/>
  <c r="G36" i="67"/>
  <c r="D37" i="67"/>
  <c r="E37" i="67"/>
  <c r="G28" i="66"/>
  <c r="G29" i="66"/>
  <c r="G30" i="66"/>
  <c r="G31" i="66"/>
  <c r="G32" i="66"/>
  <c r="G33" i="66"/>
  <c r="G34" i="66"/>
  <c r="G35" i="66"/>
  <c r="G36" i="66"/>
  <c r="D37" i="66"/>
  <c r="E37" i="66"/>
  <c r="G28" i="65"/>
  <c r="G29" i="65"/>
  <c r="G30" i="65"/>
  <c r="G31" i="65"/>
  <c r="G32" i="65"/>
  <c r="G33" i="65"/>
  <c r="G34" i="65"/>
  <c r="G35" i="65"/>
  <c r="G36" i="65"/>
  <c r="D37" i="65"/>
  <c r="E37" i="65"/>
  <c r="G28" i="64"/>
  <c r="G29" i="64"/>
  <c r="G30" i="64"/>
  <c r="G31" i="64"/>
  <c r="G32" i="64"/>
  <c r="G33" i="64"/>
  <c r="G34" i="64"/>
  <c r="G35" i="64"/>
  <c r="G36" i="64"/>
  <c r="D37" i="64"/>
  <c r="E37" i="64"/>
  <c r="G28" i="63"/>
  <c r="G29" i="63"/>
  <c r="G30" i="63"/>
  <c r="G31" i="63"/>
  <c r="G32" i="63"/>
  <c r="G33" i="63"/>
  <c r="G34" i="63"/>
  <c r="G35" i="63"/>
  <c r="G36" i="63"/>
  <c r="D37" i="63"/>
  <c r="E37" i="63"/>
  <c r="G28" i="62"/>
  <c r="G29" i="62"/>
  <c r="G30" i="62"/>
  <c r="G31" i="62"/>
  <c r="G32" i="62"/>
  <c r="G33" i="62"/>
  <c r="G34" i="62"/>
  <c r="G35" i="62"/>
  <c r="G36" i="62"/>
  <c r="D37" i="62"/>
  <c r="E37" i="62"/>
  <c r="G28" i="60"/>
  <c r="G29" i="60"/>
  <c r="G30" i="60"/>
  <c r="G31" i="60"/>
  <c r="G32" i="60"/>
  <c r="G33" i="60"/>
  <c r="G34" i="60"/>
  <c r="G35" i="60"/>
  <c r="G36" i="60"/>
  <c r="D37" i="60"/>
  <c r="E37" i="60"/>
  <c r="G28" i="78"/>
  <c r="G29" i="78"/>
  <c r="G30" i="78"/>
  <c r="G31" i="78"/>
  <c r="G32" i="78"/>
  <c r="G33" i="78"/>
  <c r="G34" i="78"/>
  <c r="G35" i="78"/>
  <c r="G36" i="78"/>
  <c r="D37" i="78"/>
  <c r="E37" i="78"/>
  <c r="G28" i="77"/>
  <c r="G29" i="77"/>
  <c r="G30" i="77"/>
  <c r="G31" i="77"/>
  <c r="G32" i="77"/>
  <c r="G33" i="77"/>
  <c r="G34" i="77"/>
  <c r="G35" i="77"/>
  <c r="G36" i="77"/>
  <c r="D37" i="77"/>
  <c r="E37" i="77"/>
  <c r="G28" i="58"/>
  <c r="G29" i="58"/>
  <c r="G30" i="58"/>
  <c r="G31" i="58"/>
  <c r="G32" i="58"/>
  <c r="G33" i="58"/>
  <c r="G34" i="58"/>
  <c r="G35" i="58"/>
  <c r="G36" i="58"/>
  <c r="D37" i="58"/>
  <c r="E37" i="58"/>
  <c r="G28" i="57"/>
  <c r="G29" i="57"/>
  <c r="G30" i="57"/>
  <c r="G31" i="57"/>
  <c r="G32" i="57"/>
  <c r="G33" i="57"/>
  <c r="G34" i="57"/>
  <c r="G35" i="57"/>
  <c r="G36" i="57"/>
  <c r="D37" i="57"/>
  <c r="E37" i="57"/>
  <c r="G28" i="56"/>
  <c r="G29" i="56"/>
  <c r="G30" i="56"/>
  <c r="G31" i="56"/>
  <c r="G32" i="56"/>
  <c r="G33" i="56"/>
  <c r="G34" i="56"/>
  <c r="G35" i="56"/>
  <c r="G36" i="56"/>
  <c r="D37" i="56"/>
  <c r="E37" i="56"/>
  <c r="G28" i="54"/>
  <c r="G29" i="54"/>
  <c r="G30" i="54"/>
  <c r="G31" i="54"/>
  <c r="G32" i="54"/>
  <c r="G33" i="54"/>
  <c r="G34" i="54"/>
  <c r="G35" i="54"/>
  <c r="G36" i="54"/>
  <c r="D37" i="54"/>
  <c r="E37" i="54"/>
  <c r="G28" i="53"/>
  <c r="G29" i="53"/>
  <c r="G30" i="53"/>
  <c r="G31" i="53"/>
  <c r="G32" i="53"/>
  <c r="G33" i="53"/>
  <c r="G34" i="53"/>
  <c r="G35" i="53"/>
  <c r="G36" i="53"/>
  <c r="D37" i="53"/>
  <c r="E37" i="53"/>
  <c r="G28" i="52"/>
  <c r="G29" i="52"/>
  <c r="G30" i="52"/>
  <c r="G31" i="52"/>
  <c r="G32" i="52"/>
  <c r="G33" i="52"/>
  <c r="G34" i="52"/>
  <c r="G35" i="52"/>
  <c r="G36" i="52"/>
  <c r="D37" i="52"/>
  <c r="E37" i="52"/>
  <c r="G28" i="51"/>
  <c r="G29" i="51"/>
  <c r="G30" i="51"/>
  <c r="G31" i="51"/>
  <c r="G32" i="51"/>
  <c r="G33" i="51"/>
  <c r="G34" i="51"/>
  <c r="G35" i="51"/>
  <c r="G36" i="51"/>
  <c r="D37" i="51"/>
  <c r="E37" i="51"/>
  <c r="G28" i="50"/>
  <c r="G29" i="50"/>
  <c r="G30" i="50"/>
  <c r="G31" i="50"/>
  <c r="G32" i="50"/>
  <c r="G33" i="50"/>
  <c r="G34" i="50"/>
  <c r="G35" i="50"/>
  <c r="G36" i="50"/>
  <c r="D37" i="50"/>
  <c r="E37" i="50"/>
  <c r="G28" i="49"/>
  <c r="G29" i="49"/>
  <c r="G30" i="49"/>
  <c r="G31" i="49"/>
  <c r="G32" i="49"/>
  <c r="G33" i="49"/>
  <c r="G34" i="49"/>
  <c r="G35" i="49"/>
  <c r="G36" i="49"/>
  <c r="D37" i="49"/>
  <c r="E37" i="49"/>
  <c r="G28" i="47"/>
  <c r="G29" i="47"/>
  <c r="G30" i="47"/>
  <c r="G31" i="47"/>
  <c r="G32" i="47"/>
  <c r="G33" i="47"/>
  <c r="G34" i="47"/>
  <c r="G35" i="47"/>
  <c r="G36" i="47"/>
  <c r="D37" i="47"/>
  <c r="E37" i="47"/>
  <c r="G28" i="46"/>
  <c r="G29" i="46"/>
  <c r="G30" i="46"/>
  <c r="G31" i="46"/>
  <c r="G32" i="46"/>
  <c r="G33" i="46"/>
  <c r="G34" i="46"/>
  <c r="G35" i="46"/>
  <c r="G36" i="46"/>
  <c r="D37" i="46"/>
  <c r="E37" i="46"/>
  <c r="G28" i="45"/>
  <c r="G29" i="45"/>
  <c r="G30" i="45"/>
  <c r="G31" i="45"/>
  <c r="G32" i="45"/>
  <c r="G33" i="45"/>
  <c r="G34" i="45"/>
  <c r="G35" i="45"/>
  <c r="G36" i="45"/>
  <c r="D37" i="45"/>
  <c r="E37" i="45"/>
  <c r="G28" i="43"/>
  <c r="G29" i="43"/>
  <c r="G30" i="43"/>
  <c r="G31" i="43"/>
  <c r="G32" i="43"/>
  <c r="G33" i="43"/>
  <c r="G34" i="43"/>
  <c r="G35" i="43"/>
  <c r="G36" i="43"/>
  <c r="D37" i="43"/>
  <c r="E37" i="43"/>
  <c r="G28" i="42"/>
  <c r="G29" i="42"/>
  <c r="G30" i="42"/>
  <c r="G31" i="42"/>
  <c r="G32" i="42"/>
  <c r="G33" i="42"/>
  <c r="G34" i="42"/>
  <c r="G35" i="42"/>
  <c r="G36" i="42"/>
  <c r="D37" i="42"/>
  <c r="E37" i="42"/>
  <c r="G28" i="41"/>
  <c r="G29" i="41"/>
  <c r="G30" i="41"/>
  <c r="G31" i="41"/>
  <c r="G32" i="41"/>
  <c r="G33" i="41"/>
  <c r="G34" i="41"/>
  <c r="G35" i="41"/>
  <c r="G36" i="41"/>
  <c r="D37" i="41"/>
  <c r="E37" i="41"/>
  <c r="G28" i="40"/>
  <c r="G29" i="40"/>
  <c r="G30" i="40"/>
  <c r="G31" i="40"/>
  <c r="G32" i="40"/>
  <c r="G33" i="40"/>
  <c r="G34" i="40"/>
  <c r="G35" i="40"/>
  <c r="G36" i="40"/>
  <c r="D37" i="40"/>
  <c r="E37" i="40"/>
  <c r="G28" i="38"/>
  <c r="G29" i="38"/>
  <c r="G30" i="38"/>
  <c r="G31" i="38"/>
  <c r="G32" i="38"/>
  <c r="G33" i="38"/>
  <c r="G34" i="38"/>
  <c r="G35" i="38"/>
  <c r="G36" i="38"/>
  <c r="D37" i="38"/>
  <c r="E37" i="38"/>
  <c r="G28" i="37"/>
  <c r="G29" i="37"/>
  <c r="G30" i="37"/>
  <c r="G31" i="37"/>
  <c r="G32" i="37"/>
  <c r="G33" i="37"/>
  <c r="G34" i="37"/>
  <c r="G35" i="37"/>
  <c r="G36" i="37"/>
  <c r="D37" i="37"/>
  <c r="E37" i="37"/>
  <c r="G28" i="36"/>
  <c r="G29" i="36"/>
  <c r="G30" i="36"/>
  <c r="G31" i="36"/>
  <c r="G32" i="36"/>
  <c r="G33" i="36"/>
  <c r="G34" i="36"/>
  <c r="G35" i="36"/>
  <c r="G36" i="36"/>
  <c r="D37" i="36"/>
  <c r="E37" i="36"/>
  <c r="G28" i="35"/>
  <c r="G29" i="35"/>
  <c r="G30" i="35"/>
  <c r="G31" i="35"/>
  <c r="G32" i="35"/>
  <c r="G33" i="35"/>
  <c r="G34" i="35"/>
  <c r="G35" i="35"/>
  <c r="G36" i="35"/>
  <c r="D37" i="35"/>
  <c r="E37" i="35"/>
  <c r="G28" i="34"/>
  <c r="G29" i="34"/>
  <c r="G30" i="34"/>
  <c r="G31" i="34"/>
  <c r="G32" i="34"/>
  <c r="G33" i="34"/>
  <c r="G34" i="34"/>
  <c r="G35" i="34"/>
  <c r="G36" i="34"/>
  <c r="D37" i="34"/>
  <c r="E37" i="34"/>
  <c r="G28" i="32"/>
  <c r="G29" i="32"/>
  <c r="G30" i="32"/>
  <c r="G31" i="32"/>
  <c r="G32" i="32"/>
  <c r="G33" i="32"/>
  <c r="G34" i="32"/>
  <c r="G35" i="32"/>
  <c r="G36" i="32"/>
  <c r="D37" i="32"/>
  <c r="E37" i="32"/>
  <c r="G28" i="31"/>
  <c r="G29" i="31"/>
  <c r="G30" i="31"/>
  <c r="G31" i="31"/>
  <c r="G32" i="31"/>
  <c r="G33" i="31"/>
  <c r="G34" i="31"/>
  <c r="G35" i="31"/>
  <c r="G36" i="31"/>
  <c r="D37" i="31"/>
  <c r="E37" i="31"/>
  <c r="G37" i="31"/>
  <c r="G28" i="30"/>
  <c r="G29" i="30"/>
  <c r="G30" i="30"/>
  <c r="G31" i="30"/>
  <c r="G32" i="30"/>
  <c r="G33" i="30"/>
  <c r="G34" i="30"/>
  <c r="G35" i="30"/>
  <c r="G36" i="30"/>
  <c r="D37" i="30"/>
  <c r="E37" i="30"/>
  <c r="G28" i="29"/>
  <c r="G29" i="29"/>
  <c r="G30" i="29"/>
  <c r="G31" i="29"/>
  <c r="G32" i="29"/>
  <c r="G33" i="29"/>
  <c r="G34" i="29"/>
  <c r="G35" i="29"/>
  <c r="G36" i="29"/>
  <c r="D37" i="29"/>
  <c r="E37" i="29"/>
  <c r="G28" i="28"/>
  <c r="G29" i="28"/>
  <c r="G30" i="28"/>
  <c r="G31" i="28"/>
  <c r="G32" i="28"/>
  <c r="G33" i="28"/>
  <c r="G34" i="28"/>
  <c r="G35" i="28"/>
  <c r="G36" i="28"/>
  <c r="D37" i="28"/>
  <c r="E37" i="28"/>
  <c r="G28" i="27"/>
  <c r="G29" i="27"/>
  <c r="G30" i="27"/>
  <c r="G31" i="27"/>
  <c r="G32" i="27"/>
  <c r="G33" i="27"/>
  <c r="G34" i="27"/>
  <c r="G35" i="27"/>
  <c r="G36" i="27"/>
  <c r="D37" i="27"/>
  <c r="E37" i="27"/>
  <c r="G28" i="26"/>
  <c r="G29" i="26"/>
  <c r="G30" i="26"/>
  <c r="G31" i="26"/>
  <c r="G32" i="26"/>
  <c r="G33" i="26"/>
  <c r="G34" i="26"/>
  <c r="G35" i="26"/>
  <c r="G36" i="26"/>
  <c r="D37" i="26"/>
  <c r="E37" i="26"/>
  <c r="G28" i="25"/>
  <c r="G29" i="25"/>
  <c r="G30" i="25"/>
  <c r="G31" i="25"/>
  <c r="G32" i="25"/>
  <c r="G33" i="25"/>
  <c r="G34" i="25"/>
  <c r="G35" i="25"/>
  <c r="G36" i="25"/>
  <c r="D37" i="25"/>
  <c r="E37" i="25"/>
  <c r="J56" i="73"/>
  <c r="J56" i="70"/>
  <c r="J56" i="69"/>
  <c r="J56" i="68"/>
  <c r="J56" i="67"/>
  <c r="J56" i="66"/>
  <c r="J56" i="65"/>
  <c r="J56" i="64"/>
  <c r="J56" i="63"/>
  <c r="J56" i="62"/>
  <c r="J56" i="60"/>
  <c r="J56" i="78"/>
  <c r="J56" i="77"/>
  <c r="J56" i="58"/>
  <c r="J56" i="57"/>
  <c r="J56" i="56"/>
  <c r="J56" i="54"/>
  <c r="J56" i="53"/>
  <c r="J56" i="52"/>
  <c r="J56" i="51"/>
  <c r="J56" i="50"/>
  <c r="J56" i="49"/>
  <c r="J56" i="47"/>
  <c r="J56" i="46"/>
  <c r="J56" i="45"/>
  <c r="J56" i="43"/>
  <c r="J56" i="42"/>
  <c r="J56" i="41"/>
  <c r="J56" i="40"/>
  <c r="J56" i="38"/>
  <c r="J56" i="37"/>
  <c r="J56" i="36"/>
  <c r="J56" i="35"/>
  <c r="J56" i="34"/>
  <c r="J56" i="32"/>
  <c r="J56" i="31"/>
  <c r="J56" i="30"/>
  <c r="J56" i="29"/>
  <c r="J56" i="28"/>
  <c r="J56" i="27"/>
  <c r="J56" i="26"/>
  <c r="J56" i="25"/>
  <c r="G37" i="66" l="1"/>
  <c r="G37" i="41"/>
  <c r="G37" i="70"/>
  <c r="G37" i="68"/>
  <c r="G37" i="67"/>
  <c r="G37" i="64"/>
  <c r="G37" i="65"/>
  <c r="G37" i="69"/>
  <c r="G37" i="63"/>
  <c r="G37" i="62"/>
  <c r="G37" i="60"/>
  <c r="G37" i="78"/>
  <c r="G37" i="58"/>
  <c r="G37" i="57"/>
  <c r="G37" i="54"/>
  <c r="G37" i="53"/>
  <c r="G37" i="51"/>
  <c r="G37" i="50"/>
  <c r="G37" i="49"/>
  <c r="G37" i="47"/>
  <c r="G37" i="46"/>
  <c r="G37" i="45"/>
  <c r="G37" i="43"/>
  <c r="G37" i="42"/>
  <c r="G37" i="40"/>
  <c r="G37" i="38"/>
  <c r="G37" i="37"/>
  <c r="G37" i="36"/>
  <c r="G37" i="35"/>
  <c r="G37" i="34"/>
  <c r="G37" i="32"/>
  <c r="G37" i="30"/>
  <c r="G37" i="26"/>
  <c r="G37" i="77"/>
  <c r="G37" i="28"/>
  <c r="G37" i="27"/>
  <c r="G37" i="29"/>
  <c r="G37" i="52"/>
  <c r="G37" i="73"/>
  <c r="G37" i="25"/>
  <c r="G37" i="56"/>
  <c r="G25" i="73" l="1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25" i="70"/>
  <c r="G24" i="70"/>
  <c r="G23" i="70"/>
  <c r="G22" i="70"/>
  <c r="G21" i="70"/>
  <c r="G20" i="70"/>
  <c r="G19" i="70"/>
  <c r="G18" i="70"/>
  <c r="G17" i="70"/>
  <c r="G16" i="70"/>
  <c r="G15" i="70"/>
  <c r="G14" i="70"/>
  <c r="G13" i="70"/>
  <c r="G12" i="70"/>
  <c r="G11" i="70"/>
  <c r="G10" i="70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25" i="78"/>
  <c r="G24" i="78"/>
  <c r="G23" i="78"/>
  <c r="G22" i="78"/>
  <c r="G21" i="78"/>
  <c r="G20" i="78"/>
  <c r="G19" i="78"/>
  <c r="G18" i="78"/>
  <c r="G17" i="78"/>
  <c r="G16" i="78"/>
  <c r="G15" i="78"/>
  <c r="G14" i="78"/>
  <c r="G13" i="78"/>
  <c r="G12" i="78"/>
  <c r="G11" i="78"/>
  <c r="G10" i="78"/>
  <c r="G25" i="77"/>
  <c r="G24" i="77"/>
  <c r="G23" i="77"/>
  <c r="G22" i="77"/>
  <c r="G21" i="77"/>
  <c r="G20" i="77"/>
  <c r="G19" i="77"/>
  <c r="G18" i="77"/>
  <c r="G17" i="77"/>
  <c r="G16" i="77"/>
  <c r="G15" i="77"/>
  <c r="G14" i="77"/>
  <c r="G13" i="77"/>
  <c r="G12" i="77"/>
  <c r="G11" i="77"/>
  <c r="G10" i="77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25" i="43" l="1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0" i="37"/>
  <c r="G11" i="37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C17" i="79" l="1"/>
  <c r="C19" i="79" s="1"/>
  <c r="C20" i="79" l="1"/>
  <c r="C21" i="79" s="1"/>
  <c r="C25" i="79" l="1"/>
  <c r="C27" i="79" s="1"/>
  <c r="C23" i="79"/>
  <c r="C28" i="79" l="1"/>
  <c r="C29" i="79" s="1"/>
  <c r="C33" i="79" s="1"/>
  <c r="D45" i="82" s="1"/>
  <c r="B136" i="78" l="1"/>
  <c r="B135" i="78"/>
  <c r="V79" i="78"/>
  <c r="V78" i="78"/>
  <c r="Y77" i="78"/>
  <c r="V77" i="78"/>
  <c r="Y76" i="78"/>
  <c r="G76" i="78"/>
  <c r="I76" i="78" s="1"/>
  <c r="AB75" i="78"/>
  <c r="G75" i="78"/>
  <c r="I75" i="78" s="1"/>
  <c r="AB74" i="78"/>
  <c r="Y71" i="78"/>
  <c r="Y70" i="78"/>
  <c r="Y69" i="78"/>
  <c r="Y68" i="78"/>
  <c r="Y66" i="78"/>
  <c r="X65" i="78"/>
  <c r="G65" i="78"/>
  <c r="X64" i="78" s="1"/>
  <c r="X61" i="78"/>
  <c r="X60" i="78"/>
  <c r="AA56" i="78"/>
  <c r="AA53" i="78"/>
  <c r="Z49" i="78"/>
  <c r="G49" i="78"/>
  <c r="Z48" i="78"/>
  <c r="G48" i="78"/>
  <c r="Z47" i="78"/>
  <c r="G47" i="78"/>
  <c r="X40" i="78"/>
  <c r="K40" i="78"/>
  <c r="X39" i="78"/>
  <c r="X37" i="78"/>
  <c r="AB36" i="78"/>
  <c r="AC36" i="78" s="1"/>
  <c r="L36" i="78"/>
  <c r="AB35" i="78"/>
  <c r="AC35" i="78" s="1"/>
  <c r="L35" i="78"/>
  <c r="AB34" i="78"/>
  <c r="AC34" i="78" s="1"/>
  <c r="L34" i="78"/>
  <c r="AC33" i="78"/>
  <c r="AB33" i="78"/>
  <c r="L33" i="78"/>
  <c r="AB32" i="78"/>
  <c r="AC32" i="78" s="1"/>
  <c r="L32" i="78"/>
  <c r="AB31" i="78"/>
  <c r="AC31" i="78" s="1"/>
  <c r="L31" i="78"/>
  <c r="AB30" i="78"/>
  <c r="AC30" i="78" s="1"/>
  <c r="L30" i="78"/>
  <c r="AC29" i="78"/>
  <c r="AB29" i="78"/>
  <c r="L29" i="78"/>
  <c r="AB28" i="78"/>
  <c r="AC28" i="78" s="1"/>
  <c r="E26" i="78"/>
  <c r="D26" i="78"/>
  <c r="K25" i="78"/>
  <c r="L25" i="78" s="1"/>
  <c r="I23" i="78"/>
  <c r="I24" i="78" s="1"/>
  <c r="K22" i="78"/>
  <c r="L22" i="78" s="1"/>
  <c r="K21" i="78"/>
  <c r="L21" i="78" s="1"/>
  <c r="I20" i="78"/>
  <c r="I21" i="78" s="1"/>
  <c r="K19" i="78"/>
  <c r="L19" i="78" s="1"/>
  <c r="I17" i="78"/>
  <c r="I18" i="78" s="1"/>
  <c r="K16" i="78"/>
  <c r="L16" i="78" s="1"/>
  <c r="I15" i="78"/>
  <c r="M15" i="78"/>
  <c r="K14" i="78"/>
  <c r="I13" i="78"/>
  <c r="M13" i="78"/>
  <c r="K12" i="78"/>
  <c r="I11" i="78"/>
  <c r="K10" i="78"/>
  <c r="L10" i="78" s="1"/>
  <c r="AB7" i="78"/>
  <c r="X7" i="78"/>
  <c r="V4" i="78"/>
  <c r="B3" i="78"/>
  <c r="V2" i="78"/>
  <c r="B136" i="77"/>
  <c r="B135" i="77"/>
  <c r="V79" i="77"/>
  <c r="V78" i="77"/>
  <c r="Y77" i="77"/>
  <c r="V77" i="77"/>
  <c r="Y76" i="77"/>
  <c r="G76" i="77"/>
  <c r="I76" i="77" s="1"/>
  <c r="AB75" i="77"/>
  <c r="G75" i="77"/>
  <c r="I75" i="77" s="1"/>
  <c r="AB74" i="77"/>
  <c r="Y71" i="77"/>
  <c r="Y70" i="77"/>
  <c r="Y69" i="77"/>
  <c r="Y68" i="77"/>
  <c r="Y66" i="77"/>
  <c r="X65" i="77"/>
  <c r="G65" i="77"/>
  <c r="X64" i="77" s="1"/>
  <c r="X61" i="77"/>
  <c r="X60" i="77"/>
  <c r="AA56" i="77"/>
  <c r="AA53" i="77"/>
  <c r="Z49" i="77"/>
  <c r="G49" i="77"/>
  <c r="Z48" i="77"/>
  <c r="G48" i="77"/>
  <c r="Z47" i="77"/>
  <c r="G47" i="77"/>
  <c r="X40" i="77"/>
  <c r="K40" i="77"/>
  <c r="X39" i="77"/>
  <c r="X37" i="77"/>
  <c r="AB36" i="77"/>
  <c r="AC36" i="77" s="1"/>
  <c r="L36" i="77"/>
  <c r="AB35" i="77"/>
  <c r="AC35" i="77" s="1"/>
  <c r="L35" i="77"/>
  <c r="AB34" i="77"/>
  <c r="AC34" i="77" s="1"/>
  <c r="L34" i="77"/>
  <c r="AB33" i="77"/>
  <c r="AC33" i="77" s="1"/>
  <c r="L33" i="77"/>
  <c r="AB32" i="77"/>
  <c r="AC32" i="77" s="1"/>
  <c r="L32" i="77"/>
  <c r="AB31" i="77"/>
  <c r="AC31" i="77" s="1"/>
  <c r="L31" i="77"/>
  <c r="AB30" i="77"/>
  <c r="AC30" i="77" s="1"/>
  <c r="L30" i="77"/>
  <c r="AB29" i="77"/>
  <c r="AC29" i="77" s="1"/>
  <c r="L29" i="77"/>
  <c r="AB28" i="77"/>
  <c r="AC28" i="77" s="1"/>
  <c r="E26" i="77"/>
  <c r="D26" i="77"/>
  <c r="K25" i="77"/>
  <c r="L25" i="77" s="1"/>
  <c r="I23" i="77"/>
  <c r="I24" i="77" s="1"/>
  <c r="K24" i="77" s="1"/>
  <c r="L24" i="77" s="1"/>
  <c r="K23" i="77"/>
  <c r="L23" i="77" s="1"/>
  <c r="K22" i="77"/>
  <c r="L22" i="77" s="1"/>
  <c r="I20" i="77"/>
  <c r="I21" i="77" s="1"/>
  <c r="K21" i="77" s="1"/>
  <c r="L21" i="77" s="1"/>
  <c r="K20" i="77"/>
  <c r="L20" i="77" s="1"/>
  <c r="K19" i="77"/>
  <c r="L19" i="77" s="1"/>
  <c r="I17" i="77"/>
  <c r="K17" i="77" s="1"/>
  <c r="L17" i="77" s="1"/>
  <c r="K16" i="77"/>
  <c r="L16" i="77" s="1"/>
  <c r="I15" i="77"/>
  <c r="M15" i="77"/>
  <c r="K14" i="77"/>
  <c r="I13" i="77"/>
  <c r="K12" i="77"/>
  <c r="I11" i="77"/>
  <c r="AB7" i="77"/>
  <c r="X7" i="77"/>
  <c r="V4" i="77"/>
  <c r="B3" i="77"/>
  <c r="V2" i="77"/>
  <c r="AC37" i="77" l="1"/>
  <c r="I18" i="77"/>
  <c r="K18" i="77" s="1"/>
  <c r="L18" i="77" s="1"/>
  <c r="K20" i="78"/>
  <c r="L20" i="78" s="1"/>
  <c r="K23" i="78"/>
  <c r="L23" i="78" s="1"/>
  <c r="AB40" i="78"/>
  <c r="AC37" i="78"/>
  <c r="Y58" i="77"/>
  <c r="K17" i="78"/>
  <c r="L17" i="78" s="1"/>
  <c r="Y58" i="78"/>
  <c r="AB40" i="77"/>
  <c r="L28" i="78"/>
  <c r="L37" i="78" s="1"/>
  <c r="M13" i="77"/>
  <c r="M11" i="77"/>
  <c r="G26" i="78"/>
  <c r="K84" i="78" s="1"/>
  <c r="M11" i="78"/>
  <c r="K11" i="78"/>
  <c r="L11" i="78" s="1"/>
  <c r="L12" i="78"/>
  <c r="K18" i="78"/>
  <c r="L18" i="78" s="1"/>
  <c r="K24" i="78"/>
  <c r="L24" i="78" s="1"/>
  <c r="X49" i="78"/>
  <c r="X47" i="78"/>
  <c r="X48" i="78"/>
  <c r="L14" i="78"/>
  <c r="L75" i="78"/>
  <c r="Z74" i="78"/>
  <c r="AC74" i="78" s="1"/>
  <c r="L76" i="78"/>
  <c r="Z75" i="78"/>
  <c r="AC75" i="78" s="1"/>
  <c r="K13" i="78"/>
  <c r="L13" i="78" s="1"/>
  <c r="K15" i="78"/>
  <c r="L15" i="78" s="1"/>
  <c r="G26" i="77"/>
  <c r="K84" i="77" s="1"/>
  <c r="L14" i="77"/>
  <c r="L12" i="77"/>
  <c r="X49" i="77"/>
  <c r="X47" i="77"/>
  <c r="X48" i="77"/>
  <c r="K10" i="77"/>
  <c r="K11" i="77"/>
  <c r="L11" i="77" s="1"/>
  <c r="K13" i="77"/>
  <c r="L13" i="77" s="1"/>
  <c r="K15" i="77"/>
  <c r="L15" i="77" s="1"/>
  <c r="L28" i="77"/>
  <c r="L37" i="77" s="1"/>
  <c r="L75" i="77"/>
  <c r="Z74" i="77"/>
  <c r="AC74" i="77" s="1"/>
  <c r="L76" i="77"/>
  <c r="Z75" i="77"/>
  <c r="AC75" i="77" s="1"/>
  <c r="L40" i="78" l="1"/>
  <c r="C47" i="78"/>
  <c r="G56" i="78"/>
  <c r="K57" i="78" s="1"/>
  <c r="K69" i="78" s="1"/>
  <c r="L69" i="78" s="1"/>
  <c r="G56" i="77"/>
  <c r="K57" i="77" s="1"/>
  <c r="K69" i="77" s="1"/>
  <c r="L69" i="77" s="1"/>
  <c r="L26" i="78"/>
  <c r="L44" i="78" s="1"/>
  <c r="C49" i="78"/>
  <c r="K49" i="78" s="1"/>
  <c r="K47" i="78"/>
  <c r="C48" i="78"/>
  <c r="K48" i="78" s="1"/>
  <c r="X23" i="78"/>
  <c r="AB23" i="78" s="1"/>
  <c r="AC23" i="78" s="1"/>
  <c r="X20" i="78"/>
  <c r="AB20" i="78" s="1"/>
  <c r="AC20" i="78" s="1"/>
  <c r="X17" i="78"/>
  <c r="AB17" i="78" s="1"/>
  <c r="AC17" i="78" s="1"/>
  <c r="X25" i="78"/>
  <c r="AB25" i="78" s="1"/>
  <c r="AC25" i="78" s="1"/>
  <c r="X24" i="78"/>
  <c r="AB24" i="78" s="1"/>
  <c r="AC24" i="78" s="1"/>
  <c r="X22" i="78"/>
  <c r="AB22" i="78" s="1"/>
  <c r="AC22" i="78" s="1"/>
  <c r="X21" i="78"/>
  <c r="AB21" i="78" s="1"/>
  <c r="AC21" i="78" s="1"/>
  <c r="X19" i="78"/>
  <c r="AB19" i="78" s="1"/>
  <c r="AC19" i="78" s="1"/>
  <c r="X18" i="78"/>
  <c r="AB18" i="78" s="1"/>
  <c r="AC18" i="78" s="1"/>
  <c r="X16" i="78"/>
  <c r="AB16" i="78" s="1"/>
  <c r="AC16" i="78" s="1"/>
  <c r="X15" i="78"/>
  <c r="AB15" i="78" s="1"/>
  <c r="AC15" i="78" s="1"/>
  <c r="X12" i="78"/>
  <c r="AB12" i="78" s="1"/>
  <c r="X11" i="78"/>
  <c r="AB11" i="78" s="1"/>
  <c r="AC11" i="78" s="1"/>
  <c r="X10" i="78"/>
  <c r="X14" i="78"/>
  <c r="AB14" i="78" s="1"/>
  <c r="X13" i="78"/>
  <c r="AB13" i="78" s="1"/>
  <c r="AC13" i="78" s="1"/>
  <c r="K26" i="78"/>
  <c r="G53" i="78" s="1"/>
  <c r="K54" i="78" s="1"/>
  <c r="L40" i="77"/>
  <c r="C47" i="77"/>
  <c r="K26" i="77"/>
  <c r="G53" i="77" s="1"/>
  <c r="K54" i="77" s="1"/>
  <c r="L10" i="77"/>
  <c r="L26" i="77" s="1"/>
  <c r="C48" i="77"/>
  <c r="K48" i="77" s="1"/>
  <c r="C49" i="77"/>
  <c r="K49" i="77" s="1"/>
  <c r="X25" i="77"/>
  <c r="AB25" i="77" s="1"/>
  <c r="AC25" i="77" s="1"/>
  <c r="X24" i="77"/>
  <c r="AB24" i="77" s="1"/>
  <c r="AC24" i="77" s="1"/>
  <c r="X22" i="77"/>
  <c r="AB22" i="77" s="1"/>
  <c r="AC22" i="77" s="1"/>
  <c r="X21" i="77"/>
  <c r="AB21" i="77" s="1"/>
  <c r="AC21" i="77" s="1"/>
  <c r="X19" i="77"/>
  <c r="AB19" i="77" s="1"/>
  <c r="AC19" i="77" s="1"/>
  <c r="X23" i="77"/>
  <c r="AB23" i="77" s="1"/>
  <c r="AC23" i="77" s="1"/>
  <c r="X20" i="77"/>
  <c r="AB20" i="77" s="1"/>
  <c r="AC20" i="77" s="1"/>
  <c r="X17" i="77"/>
  <c r="AB17" i="77" s="1"/>
  <c r="AC17" i="77" s="1"/>
  <c r="X18" i="77"/>
  <c r="AB18" i="77" s="1"/>
  <c r="AC18" i="77" s="1"/>
  <c r="X16" i="77"/>
  <c r="AB16" i="77" s="1"/>
  <c r="AC16" i="77" s="1"/>
  <c r="X15" i="77"/>
  <c r="AB15" i="77" s="1"/>
  <c r="AC15" i="77" s="1"/>
  <c r="X14" i="77"/>
  <c r="AB14" i="77" s="1"/>
  <c r="X13" i="77"/>
  <c r="AB13" i="77" s="1"/>
  <c r="AC13" i="77" s="1"/>
  <c r="X12" i="77"/>
  <c r="AB12" i="77" s="1"/>
  <c r="X11" i="77"/>
  <c r="AB11" i="77" s="1"/>
  <c r="AC11" i="77" s="1"/>
  <c r="X10" i="77"/>
  <c r="K10" i="25"/>
  <c r="B136" i="73"/>
  <c r="B135" i="73"/>
  <c r="V79" i="73"/>
  <c r="V78" i="73"/>
  <c r="Y77" i="73"/>
  <c r="V77" i="73"/>
  <c r="Y76" i="73"/>
  <c r="G76" i="73"/>
  <c r="AB75" i="73"/>
  <c r="G75" i="73"/>
  <c r="AB74" i="73"/>
  <c r="Y71" i="73"/>
  <c r="Y70" i="73"/>
  <c r="Y69" i="73"/>
  <c r="Y68" i="73"/>
  <c r="Y66" i="73"/>
  <c r="X65" i="73"/>
  <c r="G65" i="73"/>
  <c r="X64" i="73" s="1"/>
  <c r="X61" i="73"/>
  <c r="X60" i="73"/>
  <c r="AA56" i="73"/>
  <c r="AA53" i="73"/>
  <c r="Z49" i="73"/>
  <c r="G49" i="73"/>
  <c r="Z48" i="73"/>
  <c r="G48" i="73"/>
  <c r="Z47" i="73"/>
  <c r="G47" i="73"/>
  <c r="X40" i="73"/>
  <c r="K40" i="73"/>
  <c r="X39" i="73"/>
  <c r="X37" i="73"/>
  <c r="AB36" i="73"/>
  <c r="AC36" i="73" s="1"/>
  <c r="L36" i="73"/>
  <c r="AB35" i="73"/>
  <c r="AC35" i="73" s="1"/>
  <c r="L35" i="73"/>
  <c r="AB34" i="73"/>
  <c r="AC34" i="73" s="1"/>
  <c r="L34" i="73"/>
  <c r="AB33" i="73"/>
  <c r="AC33" i="73" s="1"/>
  <c r="L33" i="73"/>
  <c r="AB32" i="73"/>
  <c r="AC32" i="73" s="1"/>
  <c r="L32" i="73"/>
  <c r="AB31" i="73"/>
  <c r="AC31" i="73" s="1"/>
  <c r="L31" i="73"/>
  <c r="AB30" i="73"/>
  <c r="AC30" i="73" s="1"/>
  <c r="L30" i="73"/>
  <c r="AB29" i="73"/>
  <c r="AC29" i="73" s="1"/>
  <c r="L29" i="73"/>
  <c r="AB28" i="73"/>
  <c r="AC28" i="73" s="1"/>
  <c r="AC37" i="73" s="1"/>
  <c r="L28" i="73"/>
  <c r="E26" i="73"/>
  <c r="D26" i="73"/>
  <c r="K25" i="73"/>
  <c r="L25" i="73" s="1"/>
  <c r="I23" i="73"/>
  <c r="I24" i="73" s="1"/>
  <c r="K22" i="73"/>
  <c r="L22" i="73" s="1"/>
  <c r="I20" i="73"/>
  <c r="I21" i="73" s="1"/>
  <c r="K19" i="73"/>
  <c r="L19" i="73" s="1"/>
  <c r="I17" i="73"/>
  <c r="I18" i="73" s="1"/>
  <c r="K17" i="73"/>
  <c r="L17" i="73" s="1"/>
  <c r="K16" i="73"/>
  <c r="L16" i="73" s="1"/>
  <c r="I15" i="73"/>
  <c r="M15" i="73"/>
  <c r="K14" i="73"/>
  <c r="L14" i="73" s="1"/>
  <c r="I13" i="73"/>
  <c r="K12" i="73"/>
  <c r="I11" i="73"/>
  <c r="M11" i="73"/>
  <c r="K10" i="73"/>
  <c r="AB7" i="73"/>
  <c r="X48" i="73" s="1"/>
  <c r="X7" i="73"/>
  <c r="V4" i="73"/>
  <c r="B3" i="73"/>
  <c r="V2" i="73"/>
  <c r="K23" i="73" l="1"/>
  <c r="L23" i="73" s="1"/>
  <c r="K20" i="73"/>
  <c r="L20" i="73" s="1"/>
  <c r="I76" i="73"/>
  <c r="Z75" i="73" s="1"/>
  <c r="AC75" i="73" s="1"/>
  <c r="AB40" i="73"/>
  <c r="Y58" i="73"/>
  <c r="I75" i="73"/>
  <c r="L75" i="73" s="1"/>
  <c r="K72" i="78"/>
  <c r="L72" i="78" s="1"/>
  <c r="K72" i="77"/>
  <c r="L72" i="77" s="1"/>
  <c r="C50" i="78"/>
  <c r="X26" i="78"/>
  <c r="AB10" i="78"/>
  <c r="W48" i="78"/>
  <c r="AB48" i="78" s="1"/>
  <c r="AC12" i="78"/>
  <c r="L50" i="78"/>
  <c r="K78" i="78"/>
  <c r="L78" i="78" s="1"/>
  <c r="K77" i="78"/>
  <c r="L77" i="78" s="1"/>
  <c r="K71" i="78"/>
  <c r="L71" i="78" s="1"/>
  <c r="K70" i="78"/>
  <c r="L70" i="78" s="1"/>
  <c r="K67" i="78"/>
  <c r="L67" i="78" s="1"/>
  <c r="K59" i="78"/>
  <c r="L59" i="78" s="1"/>
  <c r="W49" i="78"/>
  <c r="AB49" i="78" s="1"/>
  <c r="AC14" i="78"/>
  <c r="L44" i="77"/>
  <c r="X26" i="77"/>
  <c r="AB10" i="77"/>
  <c r="W48" i="77"/>
  <c r="AB48" i="77" s="1"/>
  <c r="AC12" i="77"/>
  <c r="W49" i="77"/>
  <c r="AB49" i="77" s="1"/>
  <c r="AC14" i="77"/>
  <c r="K78" i="77"/>
  <c r="L78" i="77" s="1"/>
  <c r="K77" i="77"/>
  <c r="L77" i="77" s="1"/>
  <c r="K71" i="77"/>
  <c r="L71" i="77" s="1"/>
  <c r="K70" i="77"/>
  <c r="L70" i="77" s="1"/>
  <c r="K67" i="77"/>
  <c r="L67" i="77" s="1"/>
  <c r="K59" i="77"/>
  <c r="L59" i="77" s="1"/>
  <c r="K47" i="77"/>
  <c r="L50" i="77" s="1"/>
  <c r="C50" i="77"/>
  <c r="L37" i="73"/>
  <c r="M13" i="73"/>
  <c r="G26" i="73"/>
  <c r="G56" i="73" s="1"/>
  <c r="K57" i="73" s="1"/>
  <c r="K18" i="73"/>
  <c r="L18" i="73" s="1"/>
  <c r="X47" i="73"/>
  <c r="L76" i="73"/>
  <c r="L10" i="73"/>
  <c r="K11" i="73"/>
  <c r="L11" i="73" s="1"/>
  <c r="L12" i="73"/>
  <c r="K13" i="73"/>
  <c r="L13" i="73" s="1"/>
  <c r="K15" i="73"/>
  <c r="L15" i="73" s="1"/>
  <c r="K21" i="73"/>
  <c r="L21" i="73" s="1"/>
  <c r="K24" i="73"/>
  <c r="L24" i="73" s="1"/>
  <c r="X49" i="73"/>
  <c r="Z74" i="73" l="1"/>
  <c r="AC74" i="73" s="1"/>
  <c r="C47" i="73"/>
  <c r="K47" i="73" s="1"/>
  <c r="AB26" i="78"/>
  <c r="X53" i="78" s="1"/>
  <c r="AB54" i="78" s="1"/>
  <c r="W47" i="78"/>
  <c r="AC10" i="78"/>
  <c r="AC26" i="78" s="1"/>
  <c r="L82" i="78"/>
  <c r="X56" i="78"/>
  <c r="AB57" i="78" s="1"/>
  <c r="AC40" i="78"/>
  <c r="L82" i="77"/>
  <c r="W47" i="77"/>
  <c r="AB26" i="77"/>
  <c r="X53" i="77" s="1"/>
  <c r="AB54" i="77" s="1"/>
  <c r="AC10" i="77"/>
  <c r="AC26" i="77" s="1"/>
  <c r="X56" i="77"/>
  <c r="AB57" i="77" s="1"/>
  <c r="AC40" i="77"/>
  <c r="L40" i="73"/>
  <c r="K84" i="73"/>
  <c r="X24" i="73" s="1"/>
  <c r="AB24" i="73" s="1"/>
  <c r="AC24" i="73" s="1"/>
  <c r="C49" i="73"/>
  <c r="K49" i="73" s="1"/>
  <c r="C48" i="73"/>
  <c r="K48" i="73" s="1"/>
  <c r="L26" i="73"/>
  <c r="L44" i="73" s="1"/>
  <c r="K26" i="73"/>
  <c r="G53" i="73" s="1"/>
  <c r="K54" i="73" s="1"/>
  <c r="K72" i="73"/>
  <c r="L72" i="73" s="1"/>
  <c r="K69" i="73"/>
  <c r="L69" i="73" s="1"/>
  <c r="X25" i="73" l="1"/>
  <c r="AB25" i="73" s="1"/>
  <c r="AC25" i="73" s="1"/>
  <c r="X11" i="73"/>
  <c r="AB11" i="73" s="1"/>
  <c r="AC11" i="73" s="1"/>
  <c r="X13" i="73"/>
  <c r="AB13" i="73" s="1"/>
  <c r="AC13" i="73" s="1"/>
  <c r="AB68" i="78"/>
  <c r="AC68" i="78" s="1"/>
  <c r="AB71" i="78"/>
  <c r="AC71" i="78" s="1"/>
  <c r="AC44" i="78"/>
  <c r="AB77" i="78"/>
  <c r="AC77" i="78" s="1"/>
  <c r="AB76" i="78"/>
  <c r="AC76" i="78" s="1"/>
  <c r="AB70" i="78"/>
  <c r="AC70" i="78" s="1"/>
  <c r="AB69" i="78"/>
  <c r="AC69" i="78" s="1"/>
  <c r="AB66" i="78"/>
  <c r="AC66" i="78" s="1"/>
  <c r="AB58" i="78"/>
  <c r="AC58" i="78" s="1"/>
  <c r="AB47" i="78"/>
  <c r="AC50" i="78" s="1"/>
  <c r="W50" i="78"/>
  <c r="AB77" i="77"/>
  <c r="AC77" i="77" s="1"/>
  <c r="AB76" i="77"/>
  <c r="AC76" i="77" s="1"/>
  <c r="AB70" i="77"/>
  <c r="AC70" i="77" s="1"/>
  <c r="AB69" i="77"/>
  <c r="AC69" i="77" s="1"/>
  <c r="AB66" i="77"/>
  <c r="AC66" i="77" s="1"/>
  <c r="AB58" i="77"/>
  <c r="AC58" i="77" s="1"/>
  <c r="AB68" i="77"/>
  <c r="AC68" i="77" s="1"/>
  <c r="AB71" i="77"/>
  <c r="AC71" i="77" s="1"/>
  <c r="AC44" i="77"/>
  <c r="AB47" i="77"/>
  <c r="AC50" i="77" s="1"/>
  <c r="W50" i="77"/>
  <c r="X18" i="73"/>
  <c r="AB18" i="73" s="1"/>
  <c r="AC18" i="73" s="1"/>
  <c r="X10" i="73"/>
  <c r="AB10" i="73" s="1"/>
  <c r="X12" i="73"/>
  <c r="AB12" i="73" s="1"/>
  <c r="AC12" i="73" s="1"/>
  <c r="X14" i="73"/>
  <c r="AB14" i="73" s="1"/>
  <c r="AC14" i="73" s="1"/>
  <c r="X19" i="73"/>
  <c r="AB19" i="73" s="1"/>
  <c r="AC19" i="73" s="1"/>
  <c r="X15" i="73"/>
  <c r="AB15" i="73" s="1"/>
  <c r="AC15" i="73" s="1"/>
  <c r="X20" i="73"/>
  <c r="AB20" i="73" s="1"/>
  <c r="AC20" i="73" s="1"/>
  <c r="X22" i="73"/>
  <c r="AB22" i="73" s="1"/>
  <c r="AC22" i="73" s="1"/>
  <c r="X16" i="73"/>
  <c r="AB16" i="73" s="1"/>
  <c r="AC16" i="73" s="1"/>
  <c r="X17" i="73"/>
  <c r="AB17" i="73" s="1"/>
  <c r="AC17" i="73" s="1"/>
  <c r="X23" i="73"/>
  <c r="AB23" i="73" s="1"/>
  <c r="AC23" i="73" s="1"/>
  <c r="X21" i="73"/>
  <c r="AB21" i="73" s="1"/>
  <c r="AC21" i="73" s="1"/>
  <c r="L50" i="73"/>
  <c r="K70" i="73"/>
  <c r="L70" i="73" s="1"/>
  <c r="K67" i="73"/>
  <c r="L67" i="73" s="1"/>
  <c r="K59" i="73"/>
  <c r="L59" i="73" s="1"/>
  <c r="K78" i="73"/>
  <c r="L78" i="73" s="1"/>
  <c r="K77" i="73"/>
  <c r="L77" i="73" s="1"/>
  <c r="K71" i="73"/>
  <c r="L71" i="73" s="1"/>
  <c r="C50" i="73"/>
  <c r="W48" i="73" l="1"/>
  <c r="AB48" i="73" s="1"/>
  <c r="W49" i="73"/>
  <c r="AB49" i="73" s="1"/>
  <c r="X26" i="73"/>
  <c r="AC40" i="73" s="1"/>
  <c r="AC81" i="78"/>
  <c r="L84" i="78" s="1"/>
  <c r="K86" i="78" s="1"/>
  <c r="L86" i="78" s="1"/>
  <c r="L87" i="78" s="1"/>
  <c r="L90" i="78" s="1"/>
  <c r="L92" i="78" s="1"/>
  <c r="L140" i="78" s="1"/>
  <c r="D34" i="82" s="1"/>
  <c r="AC81" i="77"/>
  <c r="L84" i="77" s="1"/>
  <c r="K86" i="77" s="1"/>
  <c r="L86" i="77" s="1"/>
  <c r="L87" i="77" s="1"/>
  <c r="L90" i="77" s="1"/>
  <c r="L92" i="77" s="1"/>
  <c r="L140" i="77" s="1"/>
  <c r="D33" i="82" s="1"/>
  <c r="L82" i="73"/>
  <c r="W47" i="73"/>
  <c r="AB26" i="73"/>
  <c r="X53" i="73" s="1"/>
  <c r="AB54" i="73" s="1"/>
  <c r="AC10" i="73"/>
  <c r="AC26" i="73" s="1"/>
  <c r="L94" i="77" l="1"/>
  <c r="X56" i="73"/>
  <c r="AB57" i="73" s="1"/>
  <c r="AB71" i="73" s="1"/>
  <c r="AC71" i="73" s="1"/>
  <c r="L94" i="78"/>
  <c r="AC44" i="73"/>
  <c r="AB69" i="73"/>
  <c r="AC69" i="73" s="1"/>
  <c r="AB66" i="73"/>
  <c r="AC66" i="73" s="1"/>
  <c r="AB58" i="73"/>
  <c r="AC58" i="73" s="1"/>
  <c r="AB77" i="73"/>
  <c r="AC77" i="73" s="1"/>
  <c r="AB76" i="73"/>
  <c r="AC76" i="73" s="1"/>
  <c r="AB70" i="73"/>
  <c r="AC70" i="73" s="1"/>
  <c r="W50" i="73"/>
  <c r="AB47" i="73"/>
  <c r="AC50" i="73" s="1"/>
  <c r="AB68" i="73" l="1"/>
  <c r="AC68" i="73" s="1"/>
  <c r="AC81" i="73"/>
  <c r="L84" i="73" s="1"/>
  <c r="K86" i="73" s="1"/>
  <c r="L86" i="73" s="1"/>
  <c r="L87" i="73" s="1"/>
  <c r="L90" i="73" s="1"/>
  <c r="L92" i="73" s="1"/>
  <c r="L140" i="73" s="1"/>
  <c r="D46" i="82" s="1"/>
  <c r="L94" i="73" l="1"/>
  <c r="B136" i="70" l="1"/>
  <c r="B135" i="70"/>
  <c r="V79" i="70"/>
  <c r="V78" i="70"/>
  <c r="Y77" i="70"/>
  <c r="V77" i="70"/>
  <c r="Y76" i="70"/>
  <c r="G76" i="70"/>
  <c r="I76" i="70" s="1"/>
  <c r="AB75" i="70"/>
  <c r="G75" i="70"/>
  <c r="I75" i="70" s="1"/>
  <c r="AB74" i="70"/>
  <c r="Y71" i="70"/>
  <c r="Y70" i="70"/>
  <c r="Y69" i="70"/>
  <c r="Y68" i="70"/>
  <c r="Y66" i="70"/>
  <c r="X65" i="70"/>
  <c r="G65" i="70"/>
  <c r="X64" i="70" s="1"/>
  <c r="Y58" i="70" s="1"/>
  <c r="X61" i="70"/>
  <c r="X60" i="70"/>
  <c r="AA56" i="70"/>
  <c r="AA53" i="70"/>
  <c r="Z49" i="70"/>
  <c r="G49" i="70"/>
  <c r="Z48" i="70"/>
  <c r="G48" i="70"/>
  <c r="Z47" i="70"/>
  <c r="G47" i="70"/>
  <c r="X40" i="70"/>
  <c r="K40" i="70"/>
  <c r="X39" i="70"/>
  <c r="X37" i="70"/>
  <c r="AB36" i="70"/>
  <c r="AC36" i="70" s="1"/>
  <c r="L36" i="70"/>
  <c r="AB35" i="70"/>
  <c r="AC35" i="70" s="1"/>
  <c r="L35" i="70"/>
  <c r="AB34" i="70"/>
  <c r="AC34" i="70" s="1"/>
  <c r="L34" i="70"/>
  <c r="AC33" i="70"/>
  <c r="AB33" i="70"/>
  <c r="L33" i="70"/>
  <c r="AB32" i="70"/>
  <c r="AC32" i="70" s="1"/>
  <c r="L32" i="70"/>
  <c r="AB31" i="70"/>
  <c r="AC31" i="70" s="1"/>
  <c r="L31" i="70"/>
  <c r="AB30" i="70"/>
  <c r="AC30" i="70" s="1"/>
  <c r="L30" i="70"/>
  <c r="AC29" i="70"/>
  <c r="AB29" i="70"/>
  <c r="L29" i="70"/>
  <c r="AB28" i="70"/>
  <c r="AC28" i="70" s="1"/>
  <c r="E26" i="70"/>
  <c r="D26" i="70"/>
  <c r="K25" i="70"/>
  <c r="L25" i="70" s="1"/>
  <c r="I23" i="70"/>
  <c r="I24" i="70" s="1"/>
  <c r="K24" i="70" s="1"/>
  <c r="L24" i="70" s="1"/>
  <c r="K22" i="70"/>
  <c r="L22" i="70" s="1"/>
  <c r="I20" i="70"/>
  <c r="K20" i="70" s="1"/>
  <c r="L20" i="70" s="1"/>
  <c r="K19" i="70"/>
  <c r="L19" i="70" s="1"/>
  <c r="I17" i="70"/>
  <c r="K17" i="70" s="1"/>
  <c r="L17" i="70" s="1"/>
  <c r="K16" i="70"/>
  <c r="L16" i="70" s="1"/>
  <c r="I15" i="70"/>
  <c r="K15" i="70" s="1"/>
  <c r="L15" i="70" s="1"/>
  <c r="K14" i="70"/>
  <c r="L14" i="70" s="1"/>
  <c r="I13" i="70"/>
  <c r="K13" i="70" s="1"/>
  <c r="K12" i="70"/>
  <c r="L12" i="70" s="1"/>
  <c r="I11" i="70"/>
  <c r="K11" i="70" s="1"/>
  <c r="L11" i="70" s="1"/>
  <c r="AB7" i="70"/>
  <c r="X47" i="70" s="1"/>
  <c r="X7" i="70"/>
  <c r="V4" i="70"/>
  <c r="B3" i="70"/>
  <c r="V2" i="70"/>
  <c r="X49" i="70" l="1"/>
  <c r="I18" i="70"/>
  <c r="K18" i="70" s="1"/>
  <c r="L18" i="70" s="1"/>
  <c r="I21" i="70"/>
  <c r="X48" i="70"/>
  <c r="K23" i="70"/>
  <c r="L23" i="70" s="1"/>
  <c r="AC37" i="70"/>
  <c r="AB40" i="70"/>
  <c r="K21" i="70"/>
  <c r="L21" i="70" s="1"/>
  <c r="K10" i="70"/>
  <c r="G26" i="70"/>
  <c r="L13" i="70"/>
  <c r="C48" i="70"/>
  <c r="K48" i="70" s="1"/>
  <c r="M15" i="70"/>
  <c r="AC75" i="70"/>
  <c r="L76" i="70"/>
  <c r="L75" i="70"/>
  <c r="Z74" i="70"/>
  <c r="AC74" i="70" s="1"/>
  <c r="M11" i="70"/>
  <c r="M13" i="70"/>
  <c r="L28" i="70"/>
  <c r="L37" i="70" s="1"/>
  <c r="C49" i="70"/>
  <c r="K49" i="70" s="1"/>
  <c r="K26" i="70" l="1"/>
  <c r="G53" i="70" s="1"/>
  <c r="K54" i="70" s="1"/>
  <c r="C47" i="70"/>
  <c r="L10" i="70"/>
  <c r="L26" i="70" s="1"/>
  <c r="G56" i="70"/>
  <c r="K57" i="70" s="1"/>
  <c r="K84" i="70"/>
  <c r="L40" i="70"/>
  <c r="K67" i="70" l="1"/>
  <c r="L67" i="70" s="1"/>
  <c r="K77" i="70"/>
  <c r="L77" i="70" s="1"/>
  <c r="K78" i="70"/>
  <c r="L78" i="70" s="1"/>
  <c r="K71" i="70"/>
  <c r="L71" i="70" s="1"/>
  <c r="K70" i="70"/>
  <c r="L70" i="70" s="1"/>
  <c r="K59" i="70"/>
  <c r="L59" i="70" s="1"/>
  <c r="L44" i="70"/>
  <c r="X24" i="70"/>
  <c r="AB24" i="70" s="1"/>
  <c r="AC24" i="70" s="1"/>
  <c r="X21" i="70"/>
  <c r="AB21" i="70" s="1"/>
  <c r="AC21" i="70" s="1"/>
  <c r="X18" i="70"/>
  <c r="AB18" i="70" s="1"/>
  <c r="AC18" i="70" s="1"/>
  <c r="X15" i="70"/>
  <c r="AB15" i="70" s="1"/>
  <c r="AC15" i="70" s="1"/>
  <c r="X14" i="70"/>
  <c r="AB14" i="70" s="1"/>
  <c r="X11" i="70"/>
  <c r="AB11" i="70" s="1"/>
  <c r="AC11" i="70" s="1"/>
  <c r="X10" i="70"/>
  <c r="X22" i="70"/>
  <c r="AB22" i="70" s="1"/>
  <c r="AC22" i="70" s="1"/>
  <c r="X19" i="70"/>
  <c r="AB19" i="70" s="1"/>
  <c r="AC19" i="70" s="1"/>
  <c r="X25" i="70"/>
  <c r="AB25" i="70" s="1"/>
  <c r="AC25" i="70" s="1"/>
  <c r="X16" i="70"/>
  <c r="AB16" i="70" s="1"/>
  <c r="AC16" i="70" s="1"/>
  <c r="X13" i="70"/>
  <c r="AB13" i="70" s="1"/>
  <c r="AC13" i="70" s="1"/>
  <c r="X12" i="70"/>
  <c r="AB12" i="70" s="1"/>
  <c r="X17" i="70"/>
  <c r="AB17" i="70" s="1"/>
  <c r="AC17" i="70" s="1"/>
  <c r="X23" i="70"/>
  <c r="AB23" i="70" s="1"/>
  <c r="AC23" i="70" s="1"/>
  <c r="X20" i="70"/>
  <c r="AB20" i="70" s="1"/>
  <c r="AC20" i="70" s="1"/>
  <c r="K72" i="70"/>
  <c r="L72" i="70" s="1"/>
  <c r="K69" i="70"/>
  <c r="L69" i="70" s="1"/>
  <c r="C50" i="70"/>
  <c r="K47" i="70"/>
  <c r="L50" i="70" s="1"/>
  <c r="AC12" i="70" l="1"/>
  <c r="W48" i="70"/>
  <c r="AB48" i="70" s="1"/>
  <c r="L82" i="70"/>
  <c r="W49" i="70"/>
  <c r="AB49" i="70" s="1"/>
  <c r="AC14" i="70"/>
  <c r="X26" i="70"/>
  <c r="AB10" i="70"/>
  <c r="W47" i="70" l="1"/>
  <c r="AB26" i="70"/>
  <c r="X53" i="70" s="1"/>
  <c r="AB54" i="70" s="1"/>
  <c r="AC10" i="70"/>
  <c r="AC26" i="70" s="1"/>
  <c r="X56" i="70"/>
  <c r="AB57" i="70" s="1"/>
  <c r="AC40" i="70"/>
  <c r="AC44" i="70" l="1"/>
  <c r="W50" i="70"/>
  <c r="AB47" i="70"/>
  <c r="AC50" i="70" s="1"/>
  <c r="AB69" i="70"/>
  <c r="AC69" i="70" s="1"/>
  <c r="AB58" i="70"/>
  <c r="AC58" i="70" s="1"/>
  <c r="AB77" i="70"/>
  <c r="AC77" i="70" s="1"/>
  <c r="AB76" i="70"/>
  <c r="AC76" i="70" s="1"/>
  <c r="AB66" i="70"/>
  <c r="AC66" i="70" s="1"/>
  <c r="AB70" i="70"/>
  <c r="AC70" i="70" s="1"/>
  <c r="AB68" i="70"/>
  <c r="AC68" i="70" s="1"/>
  <c r="AB71" i="70"/>
  <c r="AC71" i="70" s="1"/>
  <c r="AC81" i="70" l="1"/>
  <c r="L84" i="70" s="1"/>
  <c r="K86" i="70" s="1"/>
  <c r="L86" i="70" s="1"/>
  <c r="L87" i="70" s="1"/>
  <c r="L90" i="70" s="1"/>
  <c r="L92" i="70" s="1"/>
  <c r="L140" i="70" s="1"/>
  <c r="D44" i="82" s="1"/>
  <c r="L94" i="70" l="1"/>
  <c r="B136" i="69"/>
  <c r="B135" i="69"/>
  <c r="V79" i="69"/>
  <c r="V78" i="69"/>
  <c r="Y77" i="69"/>
  <c r="V77" i="69"/>
  <c r="Y76" i="69"/>
  <c r="G76" i="69"/>
  <c r="I76" i="69" s="1"/>
  <c r="AB75" i="69"/>
  <c r="G75" i="69"/>
  <c r="AB74" i="69"/>
  <c r="Y71" i="69"/>
  <c r="Y70" i="69"/>
  <c r="Y69" i="69"/>
  <c r="Y68" i="69"/>
  <c r="Y66" i="69"/>
  <c r="X65" i="69"/>
  <c r="G65" i="69"/>
  <c r="X64" i="69" s="1"/>
  <c r="X61" i="69"/>
  <c r="X60" i="69"/>
  <c r="AA56" i="69"/>
  <c r="AA53" i="69"/>
  <c r="Z49" i="69"/>
  <c r="G49" i="69"/>
  <c r="Z48" i="69"/>
  <c r="G48" i="69"/>
  <c r="Z47" i="69"/>
  <c r="G47" i="69"/>
  <c r="X40" i="69"/>
  <c r="K40" i="69"/>
  <c r="X39" i="69"/>
  <c r="X37" i="69"/>
  <c r="AB36" i="69"/>
  <c r="AC36" i="69" s="1"/>
  <c r="L36" i="69"/>
  <c r="AB35" i="69"/>
  <c r="AC35" i="69" s="1"/>
  <c r="L35" i="69"/>
  <c r="AB34" i="69"/>
  <c r="AC34" i="69" s="1"/>
  <c r="L34" i="69"/>
  <c r="AB33" i="69"/>
  <c r="AC33" i="69" s="1"/>
  <c r="L33" i="69"/>
  <c r="AB32" i="69"/>
  <c r="AC32" i="69" s="1"/>
  <c r="L32" i="69"/>
  <c r="AB31" i="69"/>
  <c r="AC31" i="69" s="1"/>
  <c r="L31" i="69"/>
  <c r="AB30" i="69"/>
  <c r="AC30" i="69" s="1"/>
  <c r="L30" i="69"/>
  <c r="AB29" i="69"/>
  <c r="AC29" i="69" s="1"/>
  <c r="L29" i="69"/>
  <c r="AB28" i="69"/>
  <c r="AC28" i="69" s="1"/>
  <c r="L28" i="69"/>
  <c r="E26" i="69"/>
  <c r="D26" i="69"/>
  <c r="K25" i="69"/>
  <c r="L25" i="69" s="1"/>
  <c r="I23" i="69"/>
  <c r="K22" i="69"/>
  <c r="L22" i="69" s="1"/>
  <c r="I20" i="69"/>
  <c r="K19" i="69"/>
  <c r="L19" i="69" s="1"/>
  <c r="I17" i="69"/>
  <c r="K16" i="69"/>
  <c r="L16" i="69" s="1"/>
  <c r="I15" i="69"/>
  <c r="K15" i="69"/>
  <c r="L15" i="69" s="1"/>
  <c r="K14" i="69"/>
  <c r="I13" i="69"/>
  <c r="M13" i="69"/>
  <c r="K12" i="69"/>
  <c r="L12" i="69" s="1"/>
  <c r="I11" i="69"/>
  <c r="K10" i="69"/>
  <c r="AB7" i="69"/>
  <c r="X49" i="69" s="1"/>
  <c r="X7" i="69"/>
  <c r="V4" i="69"/>
  <c r="B3" i="69"/>
  <c r="V2" i="69"/>
  <c r="X48" i="69" l="1"/>
  <c r="Y58" i="69"/>
  <c r="I75" i="69"/>
  <c r="L75" i="69" s="1"/>
  <c r="AC37" i="69"/>
  <c r="AB40" i="69"/>
  <c r="X47" i="69"/>
  <c r="K13" i="69"/>
  <c r="L13" i="69" s="1"/>
  <c r="L76" i="69"/>
  <c r="Z75" i="69"/>
  <c r="AC75" i="69" s="1"/>
  <c r="L10" i="69"/>
  <c r="L37" i="69"/>
  <c r="I18" i="69"/>
  <c r="K18" i="69" s="1"/>
  <c r="L18" i="69" s="1"/>
  <c r="K17" i="69"/>
  <c r="I21" i="69"/>
  <c r="K21" i="69" s="1"/>
  <c r="L21" i="69" s="1"/>
  <c r="K20" i="69"/>
  <c r="L20" i="69" s="1"/>
  <c r="I24" i="69"/>
  <c r="K24" i="69" s="1"/>
  <c r="L24" i="69" s="1"/>
  <c r="K23" i="69"/>
  <c r="L23" i="69" s="1"/>
  <c r="L14" i="69"/>
  <c r="K11" i="69"/>
  <c r="L11" i="69" s="1"/>
  <c r="G26" i="69"/>
  <c r="M11" i="69"/>
  <c r="M15" i="69"/>
  <c r="Z74" i="69" l="1"/>
  <c r="AC74" i="69" s="1"/>
  <c r="C49" i="69"/>
  <c r="K49" i="69" s="1"/>
  <c r="L17" i="69"/>
  <c r="L26" i="69" s="1"/>
  <c r="C48" i="69"/>
  <c r="K48" i="69" s="1"/>
  <c r="K84" i="69"/>
  <c r="G56" i="69"/>
  <c r="K57" i="69" s="1"/>
  <c r="L40" i="69"/>
  <c r="C47" i="69"/>
  <c r="K26" i="69"/>
  <c r="G53" i="69" s="1"/>
  <c r="K54" i="69" s="1"/>
  <c r="L44" i="69" l="1"/>
  <c r="K47" i="69"/>
  <c r="L50" i="69" s="1"/>
  <c r="C50" i="69"/>
  <c r="X23" i="69"/>
  <c r="AB23" i="69" s="1"/>
  <c r="AC23" i="69" s="1"/>
  <c r="X20" i="69"/>
  <c r="AB20" i="69" s="1"/>
  <c r="AC20" i="69" s="1"/>
  <c r="X17" i="69"/>
  <c r="AB17" i="69" s="1"/>
  <c r="AC17" i="69" s="1"/>
  <c r="X24" i="69"/>
  <c r="AB24" i="69" s="1"/>
  <c r="AC24" i="69" s="1"/>
  <c r="X21" i="69"/>
  <c r="AB21" i="69" s="1"/>
  <c r="AC21" i="69" s="1"/>
  <c r="X18" i="69"/>
  <c r="AB18" i="69" s="1"/>
  <c r="AC18" i="69" s="1"/>
  <c r="X15" i="69"/>
  <c r="AB15" i="69" s="1"/>
  <c r="AC15" i="69" s="1"/>
  <c r="X14" i="69"/>
  <c r="AB14" i="69" s="1"/>
  <c r="X11" i="69"/>
  <c r="AB11" i="69" s="1"/>
  <c r="AC11" i="69" s="1"/>
  <c r="X10" i="69"/>
  <c r="X13" i="69"/>
  <c r="AB13" i="69" s="1"/>
  <c r="AC13" i="69" s="1"/>
  <c r="X25" i="69"/>
  <c r="AB25" i="69" s="1"/>
  <c r="AC25" i="69" s="1"/>
  <c r="X22" i="69"/>
  <c r="AB22" i="69" s="1"/>
  <c r="AC22" i="69" s="1"/>
  <c r="X16" i="69"/>
  <c r="AB16" i="69" s="1"/>
  <c r="AC16" i="69" s="1"/>
  <c r="X12" i="69"/>
  <c r="AB12" i="69" s="1"/>
  <c r="X19" i="69"/>
  <c r="AB19" i="69" s="1"/>
  <c r="AC19" i="69" s="1"/>
  <c r="K77" i="69"/>
  <c r="L77" i="69" s="1"/>
  <c r="K67" i="69"/>
  <c r="L67" i="69" s="1"/>
  <c r="K78" i="69"/>
  <c r="L78" i="69" s="1"/>
  <c r="K71" i="69"/>
  <c r="L71" i="69" s="1"/>
  <c r="K59" i="69"/>
  <c r="L59" i="69" s="1"/>
  <c r="K70" i="69"/>
  <c r="L70" i="69" s="1"/>
  <c r="K69" i="69"/>
  <c r="L69" i="69" s="1"/>
  <c r="K72" i="69"/>
  <c r="L72" i="69" s="1"/>
  <c r="L82" i="69" l="1"/>
  <c r="W49" i="69"/>
  <c r="AB49" i="69" s="1"/>
  <c r="AC14" i="69"/>
  <c r="W48" i="69"/>
  <c r="AB48" i="69" s="1"/>
  <c r="AC12" i="69"/>
  <c r="AB10" i="69"/>
  <c r="X26" i="69"/>
  <c r="X56" i="69" l="1"/>
  <c r="AB57" i="69" s="1"/>
  <c r="AC40" i="69"/>
  <c r="AB26" i="69"/>
  <c r="X53" i="69" s="1"/>
  <c r="AB54" i="69" s="1"/>
  <c r="AC10" i="69"/>
  <c r="AC26" i="69" s="1"/>
  <c r="W47" i="69"/>
  <c r="AB47" i="69" l="1"/>
  <c r="AC50" i="69" s="1"/>
  <c r="W50" i="69"/>
  <c r="AB68" i="69"/>
  <c r="AC68" i="69" s="1"/>
  <c r="AB71" i="69"/>
  <c r="AC71" i="69" s="1"/>
  <c r="AB77" i="69"/>
  <c r="AC77" i="69" s="1"/>
  <c r="AB70" i="69"/>
  <c r="AC70" i="69" s="1"/>
  <c r="AB69" i="69"/>
  <c r="AC69" i="69" s="1"/>
  <c r="AB58" i="69"/>
  <c r="AC58" i="69" s="1"/>
  <c r="AB76" i="69"/>
  <c r="AC76" i="69" s="1"/>
  <c r="AB66" i="69"/>
  <c r="AC66" i="69" s="1"/>
  <c r="AC44" i="69"/>
  <c r="AC81" i="69" l="1"/>
  <c r="L84" i="69" s="1"/>
  <c r="K86" i="69" s="1"/>
  <c r="L86" i="69" l="1"/>
  <c r="L87" i="69" s="1"/>
  <c r="L90" i="69" s="1"/>
  <c r="L92" i="69" s="1"/>
  <c r="L140" i="69" s="1"/>
  <c r="D43" i="82" s="1"/>
  <c r="B136" i="68"/>
  <c r="B135" i="68"/>
  <c r="V79" i="68"/>
  <c r="V78" i="68"/>
  <c r="Y77" i="68"/>
  <c r="V77" i="68"/>
  <c r="Y76" i="68"/>
  <c r="G76" i="68"/>
  <c r="I76" i="68" s="1"/>
  <c r="AB75" i="68"/>
  <c r="G75" i="68"/>
  <c r="I75" i="68" s="1"/>
  <c r="AB74" i="68"/>
  <c r="Y71" i="68"/>
  <c r="Y70" i="68"/>
  <c r="Y69" i="68"/>
  <c r="Y68" i="68"/>
  <c r="Y66" i="68"/>
  <c r="X65" i="68"/>
  <c r="G65" i="68"/>
  <c r="X64" i="68" s="1"/>
  <c r="X61" i="68"/>
  <c r="X60" i="68"/>
  <c r="AA56" i="68"/>
  <c r="AA53" i="68"/>
  <c r="Z49" i="68"/>
  <c r="G49" i="68"/>
  <c r="Z48" i="68"/>
  <c r="G48" i="68"/>
  <c r="Z47" i="68"/>
  <c r="G47" i="68"/>
  <c r="X40" i="68"/>
  <c r="K40" i="68"/>
  <c r="X39" i="68"/>
  <c r="X37" i="68"/>
  <c r="AB36" i="68"/>
  <c r="AC36" i="68" s="1"/>
  <c r="L36" i="68"/>
  <c r="AB35" i="68"/>
  <c r="AC35" i="68" s="1"/>
  <c r="L35" i="68"/>
  <c r="AB34" i="68"/>
  <c r="AC34" i="68" s="1"/>
  <c r="L34" i="68"/>
  <c r="AB33" i="68"/>
  <c r="AC33" i="68" s="1"/>
  <c r="L33" i="68"/>
  <c r="AC32" i="68"/>
  <c r="AB32" i="68"/>
  <c r="L32" i="68"/>
  <c r="AB31" i="68"/>
  <c r="AC31" i="68" s="1"/>
  <c r="L31" i="68"/>
  <c r="AB30" i="68"/>
  <c r="AC30" i="68" s="1"/>
  <c r="L30" i="68"/>
  <c r="AB29" i="68"/>
  <c r="AC29" i="68" s="1"/>
  <c r="L29" i="68"/>
  <c r="AB28" i="68"/>
  <c r="AC28" i="68" s="1"/>
  <c r="E26" i="68"/>
  <c r="D26" i="68"/>
  <c r="K25" i="68"/>
  <c r="L25" i="68" s="1"/>
  <c r="I23" i="68"/>
  <c r="I24" i="68" s="1"/>
  <c r="K24" i="68" s="1"/>
  <c r="L24" i="68" s="1"/>
  <c r="K22" i="68"/>
  <c r="L22" i="68" s="1"/>
  <c r="I20" i="68"/>
  <c r="I21" i="68" s="1"/>
  <c r="K21" i="68" s="1"/>
  <c r="L21" i="68" s="1"/>
  <c r="K20" i="68"/>
  <c r="L20" i="68" s="1"/>
  <c r="K19" i="68"/>
  <c r="L19" i="68" s="1"/>
  <c r="I17" i="68"/>
  <c r="I18" i="68" s="1"/>
  <c r="K18" i="68" s="1"/>
  <c r="L18" i="68" s="1"/>
  <c r="K17" i="68"/>
  <c r="L17" i="68" s="1"/>
  <c r="K16" i="68"/>
  <c r="L16" i="68" s="1"/>
  <c r="I15" i="68"/>
  <c r="K14" i="68"/>
  <c r="L14" i="68" s="1"/>
  <c r="I13" i="68"/>
  <c r="K13" i="68" s="1"/>
  <c r="K12" i="68"/>
  <c r="L12" i="68" s="1"/>
  <c r="I11" i="68"/>
  <c r="K11" i="68" s="1"/>
  <c r="L11" i="68" s="1"/>
  <c r="M11" i="68"/>
  <c r="AB7" i="68"/>
  <c r="X47" i="68" s="1"/>
  <c r="X7" i="68"/>
  <c r="V4" i="68"/>
  <c r="B3" i="68"/>
  <c r="V2" i="68"/>
  <c r="K23" i="68" l="1"/>
  <c r="L23" i="68" s="1"/>
  <c r="X48" i="68"/>
  <c r="X49" i="68"/>
  <c r="AC37" i="68"/>
  <c r="L94" i="69"/>
  <c r="AB40" i="68"/>
  <c r="M15" i="68"/>
  <c r="K15" i="68"/>
  <c r="L15" i="68" s="1"/>
  <c r="L28" i="68"/>
  <c r="L37" i="68" s="1"/>
  <c r="G26" i="68"/>
  <c r="K10" i="68"/>
  <c r="Y58" i="68"/>
  <c r="M13" i="68"/>
  <c r="Z75" i="68"/>
  <c r="AC75" i="68" s="1"/>
  <c r="L76" i="68"/>
  <c r="L13" i="68"/>
  <c r="C48" i="68"/>
  <c r="K48" i="68" s="1"/>
  <c r="L75" i="68"/>
  <c r="Z74" i="68"/>
  <c r="AC74" i="68" s="1"/>
  <c r="C49" i="68" l="1"/>
  <c r="K49" i="68" s="1"/>
  <c r="K26" i="68"/>
  <c r="G53" i="68" s="1"/>
  <c r="K54" i="68" s="1"/>
  <c r="C47" i="68"/>
  <c r="L10" i="68"/>
  <c r="L26" i="68" s="1"/>
  <c r="K84" i="68"/>
  <c r="G56" i="68"/>
  <c r="K57" i="68" s="1"/>
  <c r="L40" i="68"/>
  <c r="K67" i="68" l="1"/>
  <c r="L67" i="68" s="1"/>
  <c r="K70" i="68"/>
  <c r="L70" i="68" s="1"/>
  <c r="K77" i="68"/>
  <c r="L77" i="68" s="1"/>
  <c r="K78" i="68"/>
  <c r="L78" i="68" s="1"/>
  <c r="K71" i="68"/>
  <c r="L71" i="68" s="1"/>
  <c r="K59" i="68"/>
  <c r="L59" i="68" s="1"/>
  <c r="L44" i="68"/>
  <c r="K72" i="68"/>
  <c r="L72" i="68" s="1"/>
  <c r="K69" i="68"/>
  <c r="L69" i="68" s="1"/>
  <c r="X24" i="68"/>
  <c r="AB24" i="68" s="1"/>
  <c r="AC24" i="68" s="1"/>
  <c r="X21" i="68"/>
  <c r="AB21" i="68" s="1"/>
  <c r="AC21" i="68" s="1"/>
  <c r="X18" i="68"/>
  <c r="AB18" i="68" s="1"/>
  <c r="AC18" i="68" s="1"/>
  <c r="X15" i="68"/>
  <c r="AB15" i="68" s="1"/>
  <c r="AC15" i="68" s="1"/>
  <c r="X14" i="68"/>
  <c r="AB14" i="68" s="1"/>
  <c r="X11" i="68"/>
  <c r="AB11" i="68" s="1"/>
  <c r="AC11" i="68" s="1"/>
  <c r="X10" i="68"/>
  <c r="X19" i="68"/>
  <c r="AB19" i="68" s="1"/>
  <c r="AC19" i="68" s="1"/>
  <c r="X13" i="68"/>
  <c r="AB13" i="68" s="1"/>
  <c r="AC13" i="68" s="1"/>
  <c r="X12" i="68"/>
  <c r="AB12" i="68" s="1"/>
  <c r="X25" i="68"/>
  <c r="AB25" i="68" s="1"/>
  <c r="AC25" i="68" s="1"/>
  <c r="X22" i="68"/>
  <c r="AB22" i="68" s="1"/>
  <c r="AC22" i="68" s="1"/>
  <c r="X16" i="68"/>
  <c r="AB16" i="68" s="1"/>
  <c r="AC16" i="68" s="1"/>
  <c r="X23" i="68"/>
  <c r="AB23" i="68" s="1"/>
  <c r="AC23" i="68" s="1"/>
  <c r="X17" i="68"/>
  <c r="AB17" i="68" s="1"/>
  <c r="AC17" i="68" s="1"/>
  <c r="X20" i="68"/>
  <c r="AB20" i="68" s="1"/>
  <c r="AC20" i="68" s="1"/>
  <c r="C50" i="68"/>
  <c r="K47" i="68"/>
  <c r="L50" i="68" s="1"/>
  <c r="AC12" i="68" l="1"/>
  <c r="W48" i="68"/>
  <c r="AB48" i="68" s="1"/>
  <c r="W49" i="68"/>
  <c r="AB49" i="68" s="1"/>
  <c r="AC14" i="68"/>
  <c r="X26" i="68"/>
  <c r="AB10" i="68"/>
  <c r="L82" i="68"/>
  <c r="X56" i="68" l="1"/>
  <c r="AB57" i="68" s="1"/>
  <c r="AC40" i="68"/>
  <c r="K86" i="68"/>
  <c r="AC10" i="68"/>
  <c r="AC26" i="68" s="1"/>
  <c r="AB26" i="68"/>
  <c r="X53" i="68" s="1"/>
  <c r="AB54" i="68" s="1"/>
  <c r="W47" i="68"/>
  <c r="W50" i="68" l="1"/>
  <c r="AB47" i="68"/>
  <c r="AC50" i="68" s="1"/>
  <c r="AC44" i="68"/>
  <c r="AB68" i="68"/>
  <c r="AC68" i="68" s="1"/>
  <c r="AB71" i="68"/>
  <c r="AC71" i="68" s="1"/>
  <c r="AB69" i="68"/>
  <c r="AC69" i="68" s="1"/>
  <c r="AB58" i="68"/>
  <c r="AC58" i="68" s="1"/>
  <c r="AB70" i="68"/>
  <c r="AC70" i="68" s="1"/>
  <c r="AB76" i="68"/>
  <c r="AC76" i="68" s="1"/>
  <c r="AB66" i="68"/>
  <c r="AC66" i="68" s="1"/>
  <c r="AB77" i="68"/>
  <c r="AC77" i="68" s="1"/>
  <c r="L86" i="68"/>
  <c r="L87" i="68" s="1"/>
  <c r="L90" i="68" s="1"/>
  <c r="L92" i="68" s="1"/>
  <c r="L140" i="68" s="1"/>
  <c r="D42" i="82" s="1"/>
  <c r="L94" i="68" l="1"/>
  <c r="AC81" i="68"/>
  <c r="L84" i="68" s="1"/>
  <c r="B136" i="67" l="1"/>
  <c r="B135" i="67"/>
  <c r="V79" i="67"/>
  <c r="V78" i="67"/>
  <c r="Y77" i="67"/>
  <c r="V77" i="67"/>
  <c r="Y76" i="67"/>
  <c r="G76" i="67"/>
  <c r="I76" i="67" s="1"/>
  <c r="AB75" i="67"/>
  <c r="G75" i="67"/>
  <c r="AB74" i="67"/>
  <c r="Y71" i="67"/>
  <c r="Y70" i="67"/>
  <c r="Y69" i="67"/>
  <c r="Y68" i="67"/>
  <c r="Y66" i="67"/>
  <c r="X65" i="67"/>
  <c r="G65" i="67"/>
  <c r="X64" i="67" s="1"/>
  <c r="X61" i="67"/>
  <c r="X60" i="67"/>
  <c r="AA56" i="67"/>
  <c r="AA53" i="67"/>
  <c r="Z49" i="67"/>
  <c r="G49" i="67"/>
  <c r="Z48" i="67"/>
  <c r="G48" i="67"/>
  <c r="Z47" i="67"/>
  <c r="G47" i="67"/>
  <c r="X40" i="67"/>
  <c r="K40" i="67"/>
  <c r="X39" i="67"/>
  <c r="AB40" i="67" s="1"/>
  <c r="X37" i="67"/>
  <c r="AB36" i="67"/>
  <c r="AC36" i="67" s="1"/>
  <c r="L36" i="67"/>
  <c r="AB35" i="67"/>
  <c r="AC35" i="67" s="1"/>
  <c r="L35" i="67"/>
  <c r="AB34" i="67"/>
  <c r="AC34" i="67" s="1"/>
  <c r="L34" i="67"/>
  <c r="AB33" i="67"/>
  <c r="AC33" i="67" s="1"/>
  <c r="L33" i="67"/>
  <c r="AB32" i="67"/>
  <c r="AC32" i="67" s="1"/>
  <c r="L32" i="67"/>
  <c r="AB31" i="67"/>
  <c r="AC31" i="67" s="1"/>
  <c r="L31" i="67"/>
  <c r="AB30" i="67"/>
  <c r="AC30" i="67" s="1"/>
  <c r="L30" i="67"/>
  <c r="AB29" i="67"/>
  <c r="AC29" i="67" s="1"/>
  <c r="L29" i="67"/>
  <c r="AB28" i="67"/>
  <c r="AC28" i="67" s="1"/>
  <c r="L28" i="67"/>
  <c r="E26" i="67"/>
  <c r="D26" i="67"/>
  <c r="K25" i="67"/>
  <c r="L25" i="67" s="1"/>
  <c r="I23" i="67"/>
  <c r="K22" i="67"/>
  <c r="L22" i="67" s="1"/>
  <c r="I20" i="67"/>
  <c r="K19" i="67"/>
  <c r="L19" i="67" s="1"/>
  <c r="I17" i="67"/>
  <c r="K16" i="67"/>
  <c r="L16" i="67" s="1"/>
  <c r="I15" i="67"/>
  <c r="K15" i="67"/>
  <c r="L15" i="67" s="1"/>
  <c r="K14" i="67"/>
  <c r="I13" i="67"/>
  <c r="M13" i="67"/>
  <c r="K12" i="67"/>
  <c r="L12" i="67" s="1"/>
  <c r="I11" i="67"/>
  <c r="K11" i="67"/>
  <c r="L11" i="67" s="1"/>
  <c r="K10" i="67"/>
  <c r="AB7" i="67"/>
  <c r="X49" i="67" s="1"/>
  <c r="X7" i="67"/>
  <c r="V4" i="67"/>
  <c r="B3" i="67"/>
  <c r="V2" i="67"/>
  <c r="X47" i="67" l="1"/>
  <c r="AC37" i="67"/>
  <c r="X48" i="67"/>
  <c r="Y58" i="67"/>
  <c r="I75" i="67"/>
  <c r="Z74" i="67" s="1"/>
  <c r="AC74" i="67" s="1"/>
  <c r="K13" i="67"/>
  <c r="L13" i="67" s="1"/>
  <c r="C47" i="67"/>
  <c r="L10" i="67"/>
  <c r="L14" i="67"/>
  <c r="L37" i="67"/>
  <c r="L76" i="67"/>
  <c r="Z75" i="67"/>
  <c r="AC75" i="67" s="1"/>
  <c r="I18" i="67"/>
  <c r="K18" i="67" s="1"/>
  <c r="L18" i="67" s="1"/>
  <c r="K17" i="67"/>
  <c r="I21" i="67"/>
  <c r="K21" i="67" s="1"/>
  <c r="L21" i="67" s="1"/>
  <c r="K20" i="67"/>
  <c r="L20" i="67" s="1"/>
  <c r="I24" i="67"/>
  <c r="K24" i="67" s="1"/>
  <c r="L24" i="67" s="1"/>
  <c r="K23" i="67"/>
  <c r="L23" i="67" s="1"/>
  <c r="G26" i="67"/>
  <c r="L75" i="67"/>
  <c r="M11" i="67"/>
  <c r="M15" i="67"/>
  <c r="C49" i="67" l="1"/>
  <c r="K49" i="67" s="1"/>
  <c r="K47" i="67"/>
  <c r="K84" i="67"/>
  <c r="G56" i="67"/>
  <c r="K57" i="67" s="1"/>
  <c r="L40" i="67"/>
  <c r="L17" i="67"/>
  <c r="L26" i="67" s="1"/>
  <c r="C48" i="67"/>
  <c r="K48" i="67" s="1"/>
  <c r="K26" i="67"/>
  <c r="G53" i="67" s="1"/>
  <c r="K54" i="67" s="1"/>
  <c r="L44" i="67" l="1"/>
  <c r="C50" i="67"/>
  <c r="K69" i="67"/>
  <c r="L69" i="67" s="1"/>
  <c r="K72" i="67"/>
  <c r="L72" i="67" s="1"/>
  <c r="K77" i="67"/>
  <c r="L77" i="67" s="1"/>
  <c r="K70" i="67"/>
  <c r="L70" i="67" s="1"/>
  <c r="K67" i="67"/>
  <c r="L67" i="67" s="1"/>
  <c r="K78" i="67"/>
  <c r="L78" i="67" s="1"/>
  <c r="K71" i="67"/>
  <c r="L71" i="67" s="1"/>
  <c r="K59" i="67"/>
  <c r="L59" i="67" s="1"/>
  <c r="X23" i="67"/>
  <c r="AB23" i="67" s="1"/>
  <c r="AC23" i="67" s="1"/>
  <c r="X20" i="67"/>
  <c r="AB20" i="67" s="1"/>
  <c r="AC20" i="67" s="1"/>
  <c r="X17" i="67"/>
  <c r="AB17" i="67" s="1"/>
  <c r="AC17" i="67" s="1"/>
  <c r="X24" i="67"/>
  <c r="AB24" i="67" s="1"/>
  <c r="AC24" i="67" s="1"/>
  <c r="X21" i="67"/>
  <c r="AB21" i="67" s="1"/>
  <c r="AC21" i="67" s="1"/>
  <c r="X18" i="67"/>
  <c r="AB18" i="67" s="1"/>
  <c r="AC18" i="67" s="1"/>
  <c r="X15" i="67"/>
  <c r="AB15" i="67" s="1"/>
  <c r="AC15" i="67" s="1"/>
  <c r="X14" i="67"/>
  <c r="AB14" i="67" s="1"/>
  <c r="X11" i="67"/>
  <c r="AB11" i="67" s="1"/>
  <c r="AC11" i="67" s="1"/>
  <c r="X10" i="67"/>
  <c r="X13" i="67"/>
  <c r="AB13" i="67" s="1"/>
  <c r="AC13" i="67" s="1"/>
  <c r="X22" i="67"/>
  <c r="AB22" i="67" s="1"/>
  <c r="AC22" i="67" s="1"/>
  <c r="X16" i="67"/>
  <c r="AB16" i="67" s="1"/>
  <c r="AC16" i="67" s="1"/>
  <c r="X25" i="67"/>
  <c r="AB25" i="67" s="1"/>
  <c r="AC25" i="67" s="1"/>
  <c r="X19" i="67"/>
  <c r="AB19" i="67" s="1"/>
  <c r="AC19" i="67" s="1"/>
  <c r="X12" i="67"/>
  <c r="AB12" i="67" s="1"/>
  <c r="L50" i="67"/>
  <c r="L82" i="67" l="1"/>
  <c r="AB10" i="67"/>
  <c r="X26" i="67"/>
  <c r="W49" i="67"/>
  <c r="AB49" i="67" s="1"/>
  <c r="AC14" i="67"/>
  <c r="W48" i="67"/>
  <c r="AB48" i="67" s="1"/>
  <c r="AC12" i="67"/>
  <c r="X56" i="67" l="1"/>
  <c r="AB57" i="67" s="1"/>
  <c r="AC40" i="67"/>
  <c r="AB26" i="67"/>
  <c r="X53" i="67" s="1"/>
  <c r="AB54" i="67" s="1"/>
  <c r="AC10" i="67"/>
  <c r="AC26" i="67" s="1"/>
  <c r="W47" i="67"/>
  <c r="AB77" i="67" l="1"/>
  <c r="AC77" i="67" s="1"/>
  <c r="AB70" i="67"/>
  <c r="AC70" i="67" s="1"/>
  <c r="AB69" i="67"/>
  <c r="AC69" i="67" s="1"/>
  <c r="AB58" i="67"/>
  <c r="AC58" i="67" s="1"/>
  <c r="AB76" i="67"/>
  <c r="AC76" i="67" s="1"/>
  <c r="AB66" i="67"/>
  <c r="AC66" i="67" s="1"/>
  <c r="AB47" i="67"/>
  <c r="AC50" i="67" s="1"/>
  <c r="W50" i="67"/>
  <c r="AB71" i="67"/>
  <c r="AC71" i="67" s="1"/>
  <c r="AB68" i="67"/>
  <c r="AC68" i="67" s="1"/>
  <c r="AC44" i="67"/>
  <c r="AC81" i="67" l="1"/>
  <c r="L84" i="67" s="1"/>
  <c r="K86" i="67" s="1"/>
  <c r="L86" i="67" l="1"/>
  <c r="L87" i="67" s="1"/>
  <c r="L90" i="67" s="1"/>
  <c r="L92" i="67" s="1"/>
  <c r="L140" i="67" s="1"/>
  <c r="D41" i="82" s="1"/>
  <c r="B136" i="66"/>
  <c r="B135" i="66"/>
  <c r="V79" i="66"/>
  <c r="V78" i="66"/>
  <c r="Y77" i="66"/>
  <c r="V77" i="66"/>
  <c r="Y76" i="66"/>
  <c r="G76" i="66"/>
  <c r="I76" i="66" s="1"/>
  <c r="AB75" i="66"/>
  <c r="G75" i="66"/>
  <c r="I75" i="66" s="1"/>
  <c r="AB74" i="66"/>
  <c r="Y71" i="66"/>
  <c r="Y70" i="66"/>
  <c r="Y69" i="66"/>
  <c r="Y68" i="66"/>
  <c r="Y66" i="66"/>
  <c r="X65" i="66"/>
  <c r="G65" i="66"/>
  <c r="X64" i="66" s="1"/>
  <c r="X61" i="66"/>
  <c r="X60" i="66"/>
  <c r="AA56" i="66"/>
  <c r="AA53" i="66"/>
  <c r="Z49" i="66"/>
  <c r="G49" i="66"/>
  <c r="Z48" i="66"/>
  <c r="G48" i="66"/>
  <c r="Z47" i="66"/>
  <c r="G47" i="66"/>
  <c r="X40" i="66"/>
  <c r="K40" i="66"/>
  <c r="X39" i="66"/>
  <c r="X37" i="66"/>
  <c r="AC36" i="66"/>
  <c r="AB36" i="66"/>
  <c r="L36" i="66"/>
  <c r="AB35" i="66"/>
  <c r="AC35" i="66" s="1"/>
  <c r="L35" i="66"/>
  <c r="AB34" i="66"/>
  <c r="AC34" i="66" s="1"/>
  <c r="L34" i="66"/>
  <c r="AB33" i="66"/>
  <c r="AC33" i="66" s="1"/>
  <c r="L33" i="66"/>
  <c r="AC32" i="66"/>
  <c r="AB32" i="66"/>
  <c r="L32" i="66"/>
  <c r="AB31" i="66"/>
  <c r="AC31" i="66" s="1"/>
  <c r="L31" i="66"/>
  <c r="AB30" i="66"/>
  <c r="AC30" i="66" s="1"/>
  <c r="L30" i="66"/>
  <c r="AB29" i="66"/>
  <c r="AC29" i="66" s="1"/>
  <c r="L29" i="66"/>
  <c r="AB28" i="66"/>
  <c r="AC28" i="66" s="1"/>
  <c r="E26" i="66"/>
  <c r="D26" i="66"/>
  <c r="K25" i="66"/>
  <c r="L25" i="66" s="1"/>
  <c r="I23" i="66"/>
  <c r="I24" i="66" s="1"/>
  <c r="K24" i="66" s="1"/>
  <c r="L24" i="66" s="1"/>
  <c r="K23" i="66"/>
  <c r="L23" i="66" s="1"/>
  <c r="K22" i="66"/>
  <c r="L22" i="66" s="1"/>
  <c r="I20" i="66"/>
  <c r="I21" i="66" s="1"/>
  <c r="K21" i="66" s="1"/>
  <c r="L21" i="66" s="1"/>
  <c r="K20" i="66"/>
  <c r="L20" i="66" s="1"/>
  <c r="K19" i="66"/>
  <c r="L19" i="66" s="1"/>
  <c r="I17" i="66"/>
  <c r="I18" i="66" s="1"/>
  <c r="K18" i="66" s="1"/>
  <c r="L18" i="66" s="1"/>
  <c r="K16" i="66"/>
  <c r="L16" i="66" s="1"/>
  <c r="I15" i="66"/>
  <c r="K15" i="66" s="1"/>
  <c r="L15" i="66" s="1"/>
  <c r="M15" i="66"/>
  <c r="K14" i="66"/>
  <c r="I13" i="66"/>
  <c r="K13" i="66"/>
  <c r="K12" i="66"/>
  <c r="L12" i="66" s="1"/>
  <c r="I11" i="66"/>
  <c r="M11" i="66"/>
  <c r="AB7" i="66"/>
  <c r="X47" i="66" s="1"/>
  <c r="X7" i="66"/>
  <c r="V4" i="66"/>
  <c r="B3" i="66"/>
  <c r="V2" i="66"/>
  <c r="X48" i="66" l="1"/>
  <c r="K17" i="66"/>
  <c r="L17" i="66" s="1"/>
  <c r="X49" i="66"/>
  <c r="AC37" i="66"/>
  <c r="Y58" i="66"/>
  <c r="L94" i="67"/>
  <c r="AB40" i="66"/>
  <c r="K11" i="66"/>
  <c r="L11" i="66" s="1"/>
  <c r="L13" i="66"/>
  <c r="C48" i="66"/>
  <c r="K48" i="66" s="1"/>
  <c r="Z75" i="66"/>
  <c r="AC75" i="66" s="1"/>
  <c r="L76" i="66"/>
  <c r="M13" i="66"/>
  <c r="K10" i="66"/>
  <c r="G26" i="66"/>
  <c r="C49" i="66"/>
  <c r="K49" i="66" s="1"/>
  <c r="L14" i="66"/>
  <c r="Z74" i="66"/>
  <c r="AC74" i="66" s="1"/>
  <c r="L75" i="66"/>
  <c r="L28" i="66"/>
  <c r="L37" i="66" s="1"/>
  <c r="K84" i="66" l="1"/>
  <c r="G56" i="66"/>
  <c r="K57" i="66" s="1"/>
  <c r="L40" i="66"/>
  <c r="K26" i="66"/>
  <c r="G53" i="66" s="1"/>
  <c r="K54" i="66" s="1"/>
  <c r="C47" i="66"/>
  <c r="L10" i="66"/>
  <c r="L26" i="66" s="1"/>
  <c r="L44" i="66" l="1"/>
  <c r="C50" i="66"/>
  <c r="K47" i="66"/>
  <c r="L50" i="66" s="1"/>
  <c r="X24" i="66"/>
  <c r="AB24" i="66" s="1"/>
  <c r="AC24" i="66" s="1"/>
  <c r="X21" i="66"/>
  <c r="AB21" i="66" s="1"/>
  <c r="AC21" i="66" s="1"/>
  <c r="X18" i="66"/>
  <c r="AB18" i="66" s="1"/>
  <c r="AC18" i="66" s="1"/>
  <c r="X15" i="66"/>
  <c r="AB15" i="66" s="1"/>
  <c r="AC15" i="66" s="1"/>
  <c r="X14" i="66"/>
  <c r="AB14" i="66" s="1"/>
  <c r="X11" i="66"/>
  <c r="AB11" i="66" s="1"/>
  <c r="AC11" i="66" s="1"/>
  <c r="X10" i="66"/>
  <c r="X25" i="66"/>
  <c r="AB25" i="66" s="1"/>
  <c r="AC25" i="66" s="1"/>
  <c r="X16" i="66"/>
  <c r="AB16" i="66" s="1"/>
  <c r="AC16" i="66" s="1"/>
  <c r="X13" i="66"/>
  <c r="AB13" i="66" s="1"/>
  <c r="AC13" i="66" s="1"/>
  <c r="X12" i="66"/>
  <c r="AB12" i="66" s="1"/>
  <c r="X23" i="66"/>
  <c r="AB23" i="66" s="1"/>
  <c r="AC23" i="66" s="1"/>
  <c r="X22" i="66"/>
  <c r="AB22" i="66" s="1"/>
  <c r="AC22" i="66" s="1"/>
  <c r="X19" i="66"/>
  <c r="AB19" i="66" s="1"/>
  <c r="AC19" i="66" s="1"/>
  <c r="X20" i="66"/>
  <c r="AB20" i="66" s="1"/>
  <c r="AC20" i="66" s="1"/>
  <c r="X17" i="66"/>
  <c r="AB17" i="66" s="1"/>
  <c r="AC17" i="66" s="1"/>
  <c r="K72" i="66"/>
  <c r="L72" i="66" s="1"/>
  <c r="K69" i="66"/>
  <c r="L69" i="66" s="1"/>
  <c r="K67" i="66"/>
  <c r="L67" i="66" s="1"/>
  <c r="K70" i="66"/>
  <c r="L70" i="66" s="1"/>
  <c r="K78" i="66"/>
  <c r="L78" i="66" s="1"/>
  <c r="K71" i="66"/>
  <c r="L71" i="66" s="1"/>
  <c r="K59" i="66"/>
  <c r="L59" i="66" s="1"/>
  <c r="K77" i="66"/>
  <c r="L77" i="66" s="1"/>
  <c r="L82" i="66" l="1"/>
  <c r="W49" i="66"/>
  <c r="AB49" i="66" s="1"/>
  <c r="AC14" i="66"/>
  <c r="AC12" i="66"/>
  <c r="W48" i="66"/>
  <c r="AB48" i="66" s="1"/>
  <c r="X26" i="66"/>
  <c r="AB10" i="66"/>
  <c r="W47" i="66" l="1"/>
  <c r="AB26" i="66"/>
  <c r="X53" i="66" s="1"/>
  <c r="AB54" i="66" s="1"/>
  <c r="AC10" i="66"/>
  <c r="AC26" i="66" s="1"/>
  <c r="X56" i="66"/>
  <c r="AB57" i="66" s="1"/>
  <c r="AC40" i="66"/>
  <c r="AB68" i="66" l="1"/>
  <c r="AC68" i="66" s="1"/>
  <c r="AB71" i="66"/>
  <c r="AC71" i="66" s="1"/>
  <c r="AC44" i="66"/>
  <c r="AB47" i="66"/>
  <c r="AC50" i="66" s="1"/>
  <c r="W50" i="66"/>
  <c r="AB69" i="66"/>
  <c r="AC69" i="66" s="1"/>
  <c r="AB58" i="66"/>
  <c r="AC58" i="66" s="1"/>
  <c r="AB66" i="66"/>
  <c r="AC66" i="66" s="1"/>
  <c r="AB77" i="66"/>
  <c r="AC77" i="66" s="1"/>
  <c r="AB70" i="66"/>
  <c r="AC70" i="66" s="1"/>
  <c r="AB76" i="66"/>
  <c r="AC76" i="66" s="1"/>
  <c r="AC81" i="66" l="1"/>
  <c r="L84" i="66" s="1"/>
  <c r="K86" i="66" s="1"/>
  <c r="L86" i="66" l="1"/>
  <c r="L87" i="66" s="1"/>
  <c r="L90" i="66" s="1"/>
  <c r="L92" i="66" s="1"/>
  <c r="L140" i="66" s="1"/>
  <c r="D40" i="82" s="1"/>
  <c r="B136" i="65"/>
  <c r="B135" i="65"/>
  <c r="V79" i="65"/>
  <c r="V78" i="65"/>
  <c r="Y77" i="65"/>
  <c r="V77" i="65"/>
  <c r="Y76" i="65"/>
  <c r="G76" i="65"/>
  <c r="I76" i="65" s="1"/>
  <c r="AB75" i="65"/>
  <c r="G75" i="65"/>
  <c r="I75" i="65" s="1"/>
  <c r="AB74" i="65"/>
  <c r="Y71" i="65"/>
  <c r="Y70" i="65"/>
  <c r="Y69" i="65"/>
  <c r="Y68" i="65"/>
  <c r="Y66" i="65"/>
  <c r="X65" i="65"/>
  <c r="G65" i="65"/>
  <c r="X64" i="65" s="1"/>
  <c r="X61" i="65"/>
  <c r="X60" i="65"/>
  <c r="AA56" i="65"/>
  <c r="AA53" i="65"/>
  <c r="Z49" i="65"/>
  <c r="G49" i="65"/>
  <c r="Z48" i="65"/>
  <c r="X48" i="65"/>
  <c r="G48" i="65"/>
  <c r="Z47" i="65"/>
  <c r="G47" i="65"/>
  <c r="X40" i="65"/>
  <c r="K40" i="65"/>
  <c r="X39" i="65"/>
  <c r="X37" i="65"/>
  <c r="AC36" i="65"/>
  <c r="AB36" i="65"/>
  <c r="L36" i="65"/>
  <c r="AB35" i="65"/>
  <c r="AC35" i="65" s="1"/>
  <c r="L35" i="65"/>
  <c r="AB34" i="65"/>
  <c r="AC34" i="65" s="1"/>
  <c r="L34" i="65"/>
  <c r="AB33" i="65"/>
  <c r="AC33" i="65" s="1"/>
  <c r="L33" i="65"/>
  <c r="AC32" i="65"/>
  <c r="AB32" i="65"/>
  <c r="L32" i="65"/>
  <c r="AB31" i="65"/>
  <c r="AC31" i="65" s="1"/>
  <c r="L31" i="65"/>
  <c r="AB30" i="65"/>
  <c r="AC30" i="65" s="1"/>
  <c r="L30" i="65"/>
  <c r="AB29" i="65"/>
  <c r="AC29" i="65" s="1"/>
  <c r="L29" i="65"/>
  <c r="AB28" i="65"/>
  <c r="AC28" i="65" s="1"/>
  <c r="E26" i="65"/>
  <c r="D26" i="65"/>
  <c r="K25" i="65"/>
  <c r="L25" i="65" s="1"/>
  <c r="I23" i="65"/>
  <c r="I24" i="65" s="1"/>
  <c r="K24" i="65" s="1"/>
  <c r="L24" i="65" s="1"/>
  <c r="K23" i="65"/>
  <c r="L23" i="65" s="1"/>
  <c r="K22" i="65"/>
  <c r="L22" i="65" s="1"/>
  <c r="I20" i="65"/>
  <c r="I21" i="65" s="1"/>
  <c r="K21" i="65" s="1"/>
  <c r="L21" i="65" s="1"/>
  <c r="K20" i="65"/>
  <c r="L20" i="65" s="1"/>
  <c r="K19" i="65"/>
  <c r="L19" i="65" s="1"/>
  <c r="I17" i="65"/>
  <c r="I18" i="65" s="1"/>
  <c r="K18" i="65" s="1"/>
  <c r="L18" i="65" s="1"/>
  <c r="K16" i="65"/>
  <c r="L16" i="65" s="1"/>
  <c r="I15" i="65"/>
  <c r="K15" i="65" s="1"/>
  <c r="L15" i="65" s="1"/>
  <c r="K14" i="65"/>
  <c r="I13" i="65"/>
  <c r="K13" i="65" s="1"/>
  <c r="K12" i="65"/>
  <c r="L12" i="65" s="1"/>
  <c r="I11" i="65"/>
  <c r="K11" i="65" s="1"/>
  <c r="L11" i="65" s="1"/>
  <c r="AB7" i="65"/>
  <c r="X47" i="65" s="1"/>
  <c r="X7" i="65"/>
  <c r="V4" i="65"/>
  <c r="B3" i="65"/>
  <c r="V2" i="65"/>
  <c r="K17" i="65" l="1"/>
  <c r="L17" i="65" s="1"/>
  <c r="X49" i="65"/>
  <c r="AC37" i="65"/>
  <c r="Y58" i="65"/>
  <c r="AB40" i="65"/>
  <c r="L94" i="66"/>
  <c r="M13" i="65"/>
  <c r="L75" i="65"/>
  <c r="Z74" i="65"/>
  <c r="L14" i="65"/>
  <c r="C49" i="65"/>
  <c r="K49" i="65" s="1"/>
  <c r="L13" i="65"/>
  <c r="C48" i="65"/>
  <c r="K48" i="65" s="1"/>
  <c r="Z75" i="65"/>
  <c r="AC75" i="65" s="1"/>
  <c r="L76" i="65"/>
  <c r="L28" i="65"/>
  <c r="L37" i="65" s="1"/>
  <c r="G26" i="65"/>
  <c r="K10" i="65"/>
  <c r="M11" i="65"/>
  <c r="M15" i="65"/>
  <c r="AC74" i="65"/>
  <c r="K26" i="65" l="1"/>
  <c r="G53" i="65" s="1"/>
  <c r="K54" i="65" s="1"/>
  <c r="C47" i="65"/>
  <c r="L10" i="65"/>
  <c r="L26" i="65" s="1"/>
  <c r="G56" i="65"/>
  <c r="K57" i="65" s="1"/>
  <c r="K84" i="65"/>
  <c r="L40" i="65"/>
  <c r="K67" i="65" l="1"/>
  <c r="L67" i="65" s="1"/>
  <c r="K78" i="65"/>
  <c r="L78" i="65" s="1"/>
  <c r="K71" i="65"/>
  <c r="L71" i="65" s="1"/>
  <c r="K70" i="65"/>
  <c r="L70" i="65" s="1"/>
  <c r="K59" i="65"/>
  <c r="L59" i="65" s="1"/>
  <c r="K77" i="65"/>
  <c r="L77" i="65" s="1"/>
  <c r="L44" i="65"/>
  <c r="K72" i="65"/>
  <c r="L72" i="65" s="1"/>
  <c r="K69" i="65"/>
  <c r="L69" i="65" s="1"/>
  <c r="X24" i="65"/>
  <c r="AB24" i="65" s="1"/>
  <c r="AC24" i="65" s="1"/>
  <c r="X21" i="65"/>
  <c r="AB21" i="65" s="1"/>
  <c r="AC21" i="65" s="1"/>
  <c r="X18" i="65"/>
  <c r="AB18" i="65" s="1"/>
  <c r="AC18" i="65" s="1"/>
  <c r="X15" i="65"/>
  <c r="AB15" i="65" s="1"/>
  <c r="AC15" i="65" s="1"/>
  <c r="X14" i="65"/>
  <c r="AB14" i="65" s="1"/>
  <c r="X11" i="65"/>
  <c r="AB11" i="65" s="1"/>
  <c r="AC11" i="65" s="1"/>
  <c r="X10" i="65"/>
  <c r="X25" i="65"/>
  <c r="AB25" i="65" s="1"/>
  <c r="AC25" i="65" s="1"/>
  <c r="X19" i="65"/>
  <c r="AB19" i="65" s="1"/>
  <c r="AC19" i="65" s="1"/>
  <c r="X13" i="65"/>
  <c r="AB13" i="65" s="1"/>
  <c r="AC13" i="65" s="1"/>
  <c r="X12" i="65"/>
  <c r="AB12" i="65" s="1"/>
  <c r="X22" i="65"/>
  <c r="AB22" i="65" s="1"/>
  <c r="AC22" i="65" s="1"/>
  <c r="X16" i="65"/>
  <c r="AB16" i="65" s="1"/>
  <c r="AC16" i="65" s="1"/>
  <c r="X17" i="65"/>
  <c r="AB17" i="65" s="1"/>
  <c r="AC17" i="65" s="1"/>
  <c r="X23" i="65"/>
  <c r="AB23" i="65" s="1"/>
  <c r="AC23" i="65" s="1"/>
  <c r="X20" i="65"/>
  <c r="AB20" i="65" s="1"/>
  <c r="AC20" i="65" s="1"/>
  <c r="C50" i="65"/>
  <c r="K47" i="65"/>
  <c r="L50" i="65" s="1"/>
  <c r="AC12" i="65" l="1"/>
  <c r="W48" i="65"/>
  <c r="AB48" i="65" s="1"/>
  <c r="X26" i="65"/>
  <c r="AB10" i="65"/>
  <c r="W49" i="65"/>
  <c r="AB49" i="65" s="1"/>
  <c r="AC14" i="65"/>
  <c r="L82" i="65"/>
  <c r="AC10" i="65" l="1"/>
  <c r="AC26" i="65" s="1"/>
  <c r="AB26" i="65"/>
  <c r="X53" i="65" s="1"/>
  <c r="AB54" i="65" s="1"/>
  <c r="W47" i="65"/>
  <c r="K86" i="65"/>
  <c r="X56" i="65"/>
  <c r="AB57" i="65" s="1"/>
  <c r="AC40" i="65"/>
  <c r="W50" i="65" l="1"/>
  <c r="AB47" i="65"/>
  <c r="AC50" i="65" s="1"/>
  <c r="AB68" i="65"/>
  <c r="AC68" i="65" s="1"/>
  <c r="AB71" i="65"/>
  <c r="AC71" i="65" s="1"/>
  <c r="AB69" i="65"/>
  <c r="AC69" i="65" s="1"/>
  <c r="AB58" i="65"/>
  <c r="AC58" i="65" s="1"/>
  <c r="AB77" i="65"/>
  <c r="AC77" i="65" s="1"/>
  <c r="AB76" i="65"/>
  <c r="AC76" i="65" s="1"/>
  <c r="AB66" i="65"/>
  <c r="AC66" i="65" s="1"/>
  <c r="AB70" i="65"/>
  <c r="AC70" i="65" s="1"/>
  <c r="L86" i="65"/>
  <c r="L87" i="65" s="1"/>
  <c r="L90" i="65" s="1"/>
  <c r="L92" i="65" s="1"/>
  <c r="L140" i="65" s="1"/>
  <c r="D39" i="82" s="1"/>
  <c r="AC44" i="65"/>
  <c r="L94" i="65" l="1"/>
  <c r="AC81" i="65"/>
  <c r="L84" i="65" s="1"/>
  <c r="B136" i="64" l="1"/>
  <c r="B135" i="64"/>
  <c r="V79" i="64"/>
  <c r="V78" i="64"/>
  <c r="Y77" i="64"/>
  <c r="V77" i="64"/>
  <c r="Y76" i="64"/>
  <c r="G76" i="64"/>
  <c r="I76" i="64" s="1"/>
  <c r="AB75" i="64"/>
  <c r="G75" i="64"/>
  <c r="I75" i="64" s="1"/>
  <c r="AB74" i="64"/>
  <c r="Y71" i="64"/>
  <c r="Y70" i="64"/>
  <c r="Y69" i="64"/>
  <c r="Y68" i="64"/>
  <c r="Y66" i="64"/>
  <c r="X65" i="64"/>
  <c r="G65" i="64"/>
  <c r="X64" i="64" s="1"/>
  <c r="X61" i="64"/>
  <c r="X60" i="64"/>
  <c r="AA56" i="64"/>
  <c r="AA53" i="64"/>
  <c r="Z49" i="64"/>
  <c r="G49" i="64"/>
  <c r="Z48" i="64"/>
  <c r="G48" i="64"/>
  <c r="Z47" i="64"/>
  <c r="G47" i="64"/>
  <c r="X40" i="64"/>
  <c r="K40" i="64"/>
  <c r="X39" i="64"/>
  <c r="X37" i="64"/>
  <c r="AB36" i="64"/>
  <c r="AC36" i="64" s="1"/>
  <c r="L36" i="64"/>
  <c r="AB35" i="64"/>
  <c r="AC35" i="64" s="1"/>
  <c r="L35" i="64"/>
  <c r="AB34" i="64"/>
  <c r="AC34" i="64" s="1"/>
  <c r="L34" i="64"/>
  <c r="AB33" i="64"/>
  <c r="AC33" i="64" s="1"/>
  <c r="L33" i="64"/>
  <c r="AB32" i="64"/>
  <c r="AC32" i="64" s="1"/>
  <c r="L32" i="64"/>
  <c r="AB31" i="64"/>
  <c r="AC31" i="64" s="1"/>
  <c r="L31" i="64"/>
  <c r="AB30" i="64"/>
  <c r="AC30" i="64" s="1"/>
  <c r="L30" i="64"/>
  <c r="AC29" i="64"/>
  <c r="AB29" i="64"/>
  <c r="L29" i="64"/>
  <c r="AB28" i="64"/>
  <c r="AC28" i="64" s="1"/>
  <c r="E26" i="64"/>
  <c r="D26" i="64"/>
  <c r="K25" i="64"/>
  <c r="L25" i="64" s="1"/>
  <c r="I23" i="64"/>
  <c r="K23" i="64" s="1"/>
  <c r="L23" i="64" s="1"/>
  <c r="K22" i="64"/>
  <c r="L22" i="64" s="1"/>
  <c r="I21" i="64"/>
  <c r="K21" i="64" s="1"/>
  <c r="L21" i="64" s="1"/>
  <c r="I20" i="64"/>
  <c r="K20" i="64" s="1"/>
  <c r="L20" i="64" s="1"/>
  <c r="K19" i="64"/>
  <c r="L19" i="64" s="1"/>
  <c r="I17" i="64"/>
  <c r="K17" i="64" s="1"/>
  <c r="L17" i="64" s="1"/>
  <c r="K16" i="64"/>
  <c r="L16" i="64" s="1"/>
  <c r="K15" i="64"/>
  <c r="L15" i="64" s="1"/>
  <c r="I15" i="64"/>
  <c r="K14" i="64"/>
  <c r="L14" i="64" s="1"/>
  <c r="I13" i="64"/>
  <c r="K13" i="64"/>
  <c r="K12" i="64"/>
  <c r="L12" i="64" s="1"/>
  <c r="I11" i="64"/>
  <c r="K11" i="64" s="1"/>
  <c r="L11" i="64" s="1"/>
  <c r="AB7" i="64"/>
  <c r="X47" i="64" s="1"/>
  <c r="X7" i="64"/>
  <c r="V4" i="64"/>
  <c r="B3" i="64"/>
  <c r="V2" i="64"/>
  <c r="I18" i="64" l="1"/>
  <c r="K18" i="64" s="1"/>
  <c r="L18" i="64" s="1"/>
  <c r="I24" i="64"/>
  <c r="K24" i="64" s="1"/>
  <c r="L24" i="64" s="1"/>
  <c r="AC37" i="64"/>
  <c r="X49" i="64"/>
  <c r="X48" i="64"/>
  <c r="AB40" i="64"/>
  <c r="M13" i="64"/>
  <c r="L28" i="64"/>
  <c r="L37" i="64" s="1"/>
  <c r="C49" i="64"/>
  <c r="K49" i="64" s="1"/>
  <c r="L75" i="64"/>
  <c r="Z74" i="64"/>
  <c r="AC74" i="64" s="1"/>
  <c r="K10" i="64"/>
  <c r="G26" i="64"/>
  <c r="L13" i="64"/>
  <c r="C48" i="64"/>
  <c r="K48" i="64" s="1"/>
  <c r="Z75" i="64"/>
  <c r="AC75" i="64" s="1"/>
  <c r="L76" i="64"/>
  <c r="Y58" i="64"/>
  <c r="M11" i="64"/>
  <c r="M15" i="64"/>
  <c r="K26" i="64" l="1"/>
  <c r="G53" i="64" s="1"/>
  <c r="K54" i="64" s="1"/>
  <c r="C47" i="64"/>
  <c r="L10" i="64"/>
  <c r="L26" i="64" s="1"/>
  <c r="K84" i="64"/>
  <c r="G56" i="64"/>
  <c r="K57" i="64" s="1"/>
  <c r="L40" i="64"/>
  <c r="L44" i="64" l="1"/>
  <c r="K72" i="64"/>
  <c r="L72" i="64" s="1"/>
  <c r="K69" i="64"/>
  <c r="L69" i="64" s="1"/>
  <c r="C50" i="64"/>
  <c r="K47" i="64"/>
  <c r="L50" i="64" s="1"/>
  <c r="X24" i="64"/>
  <c r="AB24" i="64" s="1"/>
  <c r="AC24" i="64" s="1"/>
  <c r="X21" i="64"/>
  <c r="AB21" i="64" s="1"/>
  <c r="AC21" i="64" s="1"/>
  <c r="X18" i="64"/>
  <c r="AB18" i="64" s="1"/>
  <c r="AC18" i="64" s="1"/>
  <c r="X15" i="64"/>
  <c r="AB15" i="64" s="1"/>
  <c r="AC15" i="64" s="1"/>
  <c r="X14" i="64"/>
  <c r="AB14" i="64" s="1"/>
  <c r="X11" i="64"/>
  <c r="AB11" i="64" s="1"/>
  <c r="AC11" i="64" s="1"/>
  <c r="X10" i="64"/>
  <c r="X22" i="64"/>
  <c r="AB22" i="64" s="1"/>
  <c r="AC22" i="64" s="1"/>
  <c r="X19" i="64"/>
  <c r="AB19" i="64" s="1"/>
  <c r="AC19" i="64" s="1"/>
  <c r="X16" i="64"/>
  <c r="AB16" i="64" s="1"/>
  <c r="AC16" i="64" s="1"/>
  <c r="X25" i="64"/>
  <c r="AB25" i="64" s="1"/>
  <c r="AC25" i="64" s="1"/>
  <c r="X13" i="64"/>
  <c r="AB13" i="64" s="1"/>
  <c r="AC13" i="64" s="1"/>
  <c r="X12" i="64"/>
  <c r="AB12" i="64" s="1"/>
  <c r="X17" i="64"/>
  <c r="AB17" i="64" s="1"/>
  <c r="AC17" i="64" s="1"/>
  <c r="X23" i="64"/>
  <c r="AB23" i="64" s="1"/>
  <c r="AC23" i="64" s="1"/>
  <c r="X20" i="64"/>
  <c r="AB20" i="64" s="1"/>
  <c r="AC20" i="64" s="1"/>
  <c r="K67" i="64"/>
  <c r="L67" i="64" s="1"/>
  <c r="K78" i="64"/>
  <c r="L78" i="64" s="1"/>
  <c r="K71" i="64"/>
  <c r="L71" i="64" s="1"/>
  <c r="K70" i="64"/>
  <c r="L70" i="64" s="1"/>
  <c r="K59" i="64"/>
  <c r="L59" i="64" s="1"/>
  <c r="K77" i="64"/>
  <c r="L77" i="64" s="1"/>
  <c r="AC12" i="64" l="1"/>
  <c r="W48" i="64"/>
  <c r="AB48" i="64" s="1"/>
  <c r="W49" i="64"/>
  <c r="AB49" i="64" s="1"/>
  <c r="AC14" i="64"/>
  <c r="X26" i="64"/>
  <c r="AB10" i="64"/>
  <c r="L82" i="64"/>
  <c r="AB26" i="64" l="1"/>
  <c r="X53" i="64" s="1"/>
  <c r="AB54" i="64" s="1"/>
  <c r="W47" i="64"/>
  <c r="AC10" i="64"/>
  <c r="AC26" i="64" s="1"/>
  <c r="K86" i="64"/>
  <c r="X56" i="64"/>
  <c r="AB57" i="64" s="1"/>
  <c r="AC40" i="64"/>
  <c r="AC44" i="64" l="1"/>
  <c r="W50" i="64"/>
  <c r="AB47" i="64"/>
  <c r="AC50" i="64" s="1"/>
  <c r="L86" i="64"/>
  <c r="L87" i="64" s="1"/>
  <c r="L90" i="64" s="1"/>
  <c r="L92" i="64" s="1"/>
  <c r="L140" i="64" s="1"/>
  <c r="D38" i="82" s="1"/>
  <c r="AB69" i="64"/>
  <c r="AC69" i="64" s="1"/>
  <c r="AB58" i="64"/>
  <c r="AC58" i="64" s="1"/>
  <c r="AB76" i="64"/>
  <c r="AC76" i="64" s="1"/>
  <c r="AB66" i="64"/>
  <c r="AC66" i="64" s="1"/>
  <c r="AB77" i="64"/>
  <c r="AC77" i="64" s="1"/>
  <c r="AB70" i="64"/>
  <c r="AC70" i="64" s="1"/>
  <c r="AB68" i="64"/>
  <c r="AC68" i="64" s="1"/>
  <c r="AB71" i="64"/>
  <c r="AC71" i="64" s="1"/>
  <c r="L94" i="64" l="1"/>
  <c r="AC81" i="64"/>
  <c r="L84" i="64" s="1"/>
  <c r="B136" i="63"/>
  <c r="B135" i="63"/>
  <c r="V79" i="63"/>
  <c r="V78" i="63"/>
  <c r="Y77" i="63"/>
  <c r="V77" i="63"/>
  <c r="Y76" i="63"/>
  <c r="G76" i="63"/>
  <c r="I76" i="63" s="1"/>
  <c r="AB75" i="63"/>
  <c r="G75" i="63"/>
  <c r="I75" i="63" s="1"/>
  <c r="AB74" i="63"/>
  <c r="Y71" i="63"/>
  <c r="Y70" i="63"/>
  <c r="Y69" i="63"/>
  <c r="Y68" i="63"/>
  <c r="Y66" i="63"/>
  <c r="X65" i="63"/>
  <c r="G65" i="63"/>
  <c r="X64" i="63" s="1"/>
  <c r="X61" i="63"/>
  <c r="X60" i="63"/>
  <c r="AA56" i="63"/>
  <c r="AA53" i="63"/>
  <c r="Z49" i="63"/>
  <c r="G49" i="63"/>
  <c r="Z48" i="63"/>
  <c r="G48" i="63"/>
  <c r="Z47" i="63"/>
  <c r="G47" i="63"/>
  <c r="X40" i="63"/>
  <c r="K40" i="63"/>
  <c r="X39" i="63"/>
  <c r="X37" i="63"/>
  <c r="AB36" i="63"/>
  <c r="AC36" i="63" s="1"/>
  <c r="L36" i="63"/>
  <c r="AB35" i="63"/>
  <c r="AC35" i="63" s="1"/>
  <c r="L35" i="63"/>
  <c r="AC34" i="63"/>
  <c r="AB34" i="63"/>
  <c r="L34" i="63"/>
  <c r="AB33" i="63"/>
  <c r="AC33" i="63" s="1"/>
  <c r="L33" i="63"/>
  <c r="AB32" i="63"/>
  <c r="AC32" i="63" s="1"/>
  <c r="L32" i="63"/>
  <c r="AB31" i="63"/>
  <c r="AC31" i="63" s="1"/>
  <c r="L31" i="63"/>
  <c r="AC30" i="63"/>
  <c r="AB30" i="63"/>
  <c r="L30" i="63"/>
  <c r="AB29" i="63"/>
  <c r="AC29" i="63" s="1"/>
  <c r="L29" i="63"/>
  <c r="AB28" i="63"/>
  <c r="AC28" i="63" s="1"/>
  <c r="E26" i="63"/>
  <c r="D26" i="63"/>
  <c r="K25" i="63"/>
  <c r="L25" i="63" s="1"/>
  <c r="I23" i="63"/>
  <c r="K23" i="63" s="1"/>
  <c r="L23" i="63" s="1"/>
  <c r="K22" i="63"/>
  <c r="L22" i="63" s="1"/>
  <c r="I20" i="63"/>
  <c r="I21" i="63" s="1"/>
  <c r="K21" i="63" s="1"/>
  <c r="L21" i="63" s="1"/>
  <c r="K20" i="63"/>
  <c r="L20" i="63" s="1"/>
  <c r="K19" i="63"/>
  <c r="L19" i="63" s="1"/>
  <c r="I17" i="63"/>
  <c r="I18" i="63" s="1"/>
  <c r="K18" i="63" s="1"/>
  <c r="L18" i="63" s="1"/>
  <c r="K16" i="63"/>
  <c r="L16" i="63" s="1"/>
  <c r="I15" i="63"/>
  <c r="M15" i="63"/>
  <c r="K14" i="63"/>
  <c r="I13" i="63"/>
  <c r="M13" i="63"/>
  <c r="K12" i="63"/>
  <c r="L12" i="63" s="1"/>
  <c r="I11" i="63"/>
  <c r="K11" i="63" s="1"/>
  <c r="L11" i="63" s="1"/>
  <c r="M11" i="63"/>
  <c r="AB7" i="63"/>
  <c r="X49" i="63" s="1"/>
  <c r="X7" i="63"/>
  <c r="V4" i="63"/>
  <c r="B3" i="63"/>
  <c r="V2" i="63"/>
  <c r="K17" i="63" l="1"/>
  <c r="L17" i="63" s="1"/>
  <c r="I24" i="63"/>
  <c r="K24" i="63" s="1"/>
  <c r="L24" i="63" s="1"/>
  <c r="AC37" i="63"/>
  <c r="Y58" i="63"/>
  <c r="AB40" i="63"/>
  <c r="K15" i="63"/>
  <c r="L15" i="63" s="1"/>
  <c r="G26" i="63"/>
  <c r="K84" i="63" s="1"/>
  <c r="L76" i="63"/>
  <c r="Z75" i="63"/>
  <c r="AC75" i="63" s="1"/>
  <c r="C49" i="63"/>
  <c r="K49" i="63" s="1"/>
  <c r="L14" i="63"/>
  <c r="L75" i="63"/>
  <c r="Z74" i="63"/>
  <c r="AC74" i="63" s="1"/>
  <c r="K10" i="63"/>
  <c r="L28" i="63"/>
  <c r="L37" i="63" s="1"/>
  <c r="X48" i="63"/>
  <c r="K13" i="63"/>
  <c r="L13" i="63" s="1"/>
  <c r="X47" i="63"/>
  <c r="C48" i="63" l="1"/>
  <c r="K48" i="63" s="1"/>
  <c r="G56" i="63"/>
  <c r="K57" i="63" s="1"/>
  <c r="K72" i="63" s="1"/>
  <c r="L72" i="63" s="1"/>
  <c r="L40" i="63"/>
  <c r="K26" i="63"/>
  <c r="G53" i="63" s="1"/>
  <c r="K54" i="63" s="1"/>
  <c r="C47" i="63"/>
  <c r="L10" i="63"/>
  <c r="L26" i="63" s="1"/>
  <c r="K69" i="63"/>
  <c r="L69" i="63" s="1"/>
  <c r="X23" i="63"/>
  <c r="AB23" i="63" s="1"/>
  <c r="AC23" i="63" s="1"/>
  <c r="X24" i="63"/>
  <c r="AB24" i="63" s="1"/>
  <c r="AC24" i="63" s="1"/>
  <c r="X21" i="63"/>
  <c r="AB21" i="63" s="1"/>
  <c r="AC21" i="63" s="1"/>
  <c r="X18" i="63"/>
  <c r="AB18" i="63" s="1"/>
  <c r="AC18" i="63" s="1"/>
  <c r="X15" i="63"/>
  <c r="AB15" i="63" s="1"/>
  <c r="AC15" i="63" s="1"/>
  <c r="X14" i="63"/>
  <c r="AB14" i="63" s="1"/>
  <c r="X11" i="63"/>
  <c r="AB11" i="63" s="1"/>
  <c r="AC11" i="63" s="1"/>
  <c r="X10" i="63"/>
  <c r="X20" i="63"/>
  <c r="AB20" i="63" s="1"/>
  <c r="AC20" i="63" s="1"/>
  <c r="X25" i="63"/>
  <c r="AB25" i="63" s="1"/>
  <c r="AC25" i="63" s="1"/>
  <c r="X22" i="63"/>
  <c r="AB22" i="63" s="1"/>
  <c r="AC22" i="63" s="1"/>
  <c r="X19" i="63"/>
  <c r="AB19" i="63" s="1"/>
  <c r="AC19" i="63" s="1"/>
  <c r="X16" i="63"/>
  <c r="AB16" i="63" s="1"/>
  <c r="AC16" i="63" s="1"/>
  <c r="X13" i="63"/>
  <c r="AB13" i="63" s="1"/>
  <c r="AC13" i="63" s="1"/>
  <c r="X12" i="63"/>
  <c r="AB12" i="63" s="1"/>
  <c r="X17" i="63"/>
  <c r="AB17" i="63" s="1"/>
  <c r="AC17" i="63" s="1"/>
  <c r="L44" i="63" l="1"/>
  <c r="W49" i="63"/>
  <c r="AB49" i="63" s="1"/>
  <c r="AC14" i="63"/>
  <c r="K47" i="63"/>
  <c r="L50" i="63" s="1"/>
  <c r="C50" i="63"/>
  <c r="W48" i="63"/>
  <c r="AB48" i="63" s="1"/>
  <c r="AC12" i="63"/>
  <c r="AB10" i="63"/>
  <c r="X26" i="63"/>
  <c r="K77" i="63"/>
  <c r="L77" i="63" s="1"/>
  <c r="K67" i="63"/>
  <c r="L67" i="63" s="1"/>
  <c r="K78" i="63"/>
  <c r="L78" i="63" s="1"/>
  <c r="K71" i="63"/>
  <c r="L71" i="63" s="1"/>
  <c r="K70" i="63"/>
  <c r="L70" i="63" s="1"/>
  <c r="K59" i="63"/>
  <c r="L59" i="63" s="1"/>
  <c r="L82" i="63" l="1"/>
  <c r="AB26" i="63"/>
  <c r="X53" i="63" s="1"/>
  <c r="AB54" i="63" s="1"/>
  <c r="W47" i="63"/>
  <c r="AC10" i="63"/>
  <c r="AC26" i="63" s="1"/>
  <c r="X56" i="63"/>
  <c r="AB57" i="63" s="1"/>
  <c r="AC40" i="63"/>
  <c r="AB47" i="63" l="1"/>
  <c r="AC50" i="63" s="1"/>
  <c r="W50" i="63"/>
  <c r="AB77" i="63"/>
  <c r="AC77" i="63" s="1"/>
  <c r="AB70" i="63"/>
  <c r="AC70" i="63" s="1"/>
  <c r="AB69" i="63"/>
  <c r="AC69" i="63" s="1"/>
  <c r="AB58" i="63"/>
  <c r="AC58" i="63" s="1"/>
  <c r="AB76" i="63"/>
  <c r="AC76" i="63" s="1"/>
  <c r="AB66" i="63"/>
  <c r="AC66" i="63" s="1"/>
  <c r="AB68" i="63"/>
  <c r="AC68" i="63" s="1"/>
  <c r="AB71" i="63"/>
  <c r="AC71" i="63" s="1"/>
  <c r="AC44" i="63"/>
  <c r="AC81" i="63" l="1"/>
  <c r="L84" i="63" s="1"/>
  <c r="K86" i="63" s="1"/>
  <c r="L86" i="63" s="1"/>
  <c r="L87" i="63" s="1"/>
  <c r="L90" i="63" s="1"/>
  <c r="L92" i="63" s="1"/>
  <c r="L140" i="63" s="1"/>
  <c r="D37" i="82" s="1"/>
  <c r="B136" i="62"/>
  <c r="B135" i="62"/>
  <c r="V79" i="62"/>
  <c r="V78" i="62"/>
  <c r="Y77" i="62"/>
  <c r="V77" i="62"/>
  <c r="Y76" i="62"/>
  <c r="G76" i="62"/>
  <c r="I76" i="62" s="1"/>
  <c r="AB75" i="62"/>
  <c r="G75" i="62"/>
  <c r="I75" i="62" s="1"/>
  <c r="Z74" i="62" s="1"/>
  <c r="AB74" i="62"/>
  <c r="Y71" i="62"/>
  <c r="Y70" i="62"/>
  <c r="Y69" i="62"/>
  <c r="Y68" i="62"/>
  <c r="Y66" i="62"/>
  <c r="X65" i="62"/>
  <c r="G65" i="62"/>
  <c r="X64" i="62" s="1"/>
  <c r="X61" i="62"/>
  <c r="X60" i="62"/>
  <c r="AA56" i="62"/>
  <c r="AA53" i="62"/>
  <c r="Z49" i="62"/>
  <c r="G49" i="62"/>
  <c r="Z48" i="62"/>
  <c r="G48" i="62"/>
  <c r="Z47" i="62"/>
  <c r="G47" i="62"/>
  <c r="X40" i="62"/>
  <c r="K40" i="62"/>
  <c r="X39" i="62"/>
  <c r="X37" i="62"/>
  <c r="AB36" i="62"/>
  <c r="AC36" i="62" s="1"/>
  <c r="L36" i="62"/>
  <c r="AB35" i="62"/>
  <c r="AC35" i="62" s="1"/>
  <c r="L35" i="62"/>
  <c r="AB34" i="62"/>
  <c r="AC34" i="62" s="1"/>
  <c r="L34" i="62"/>
  <c r="AB33" i="62"/>
  <c r="AC33" i="62" s="1"/>
  <c r="L33" i="62"/>
  <c r="AB32" i="62"/>
  <c r="AC32" i="62" s="1"/>
  <c r="L32" i="62"/>
  <c r="AB31" i="62"/>
  <c r="AC31" i="62" s="1"/>
  <c r="L31" i="62"/>
  <c r="AC30" i="62"/>
  <c r="AB30" i="62"/>
  <c r="L30" i="62"/>
  <c r="AB29" i="62"/>
  <c r="AC29" i="62" s="1"/>
  <c r="L29" i="62"/>
  <c r="AB28" i="62"/>
  <c r="AC28" i="62" s="1"/>
  <c r="E26" i="62"/>
  <c r="D26" i="62"/>
  <c r="K25" i="62"/>
  <c r="L25" i="62" s="1"/>
  <c r="I23" i="62"/>
  <c r="I24" i="62" s="1"/>
  <c r="K24" i="62" s="1"/>
  <c r="L24" i="62" s="1"/>
  <c r="K23" i="62"/>
  <c r="L23" i="62" s="1"/>
  <c r="K22" i="62"/>
  <c r="L22" i="62" s="1"/>
  <c r="I20" i="62"/>
  <c r="I21" i="62" s="1"/>
  <c r="K21" i="62" s="1"/>
  <c r="L21" i="62" s="1"/>
  <c r="K19" i="62"/>
  <c r="L19" i="62" s="1"/>
  <c r="I17" i="62"/>
  <c r="I18" i="62" s="1"/>
  <c r="K18" i="62" s="1"/>
  <c r="L18" i="62" s="1"/>
  <c r="K17" i="62"/>
  <c r="L17" i="62" s="1"/>
  <c r="K16" i="62"/>
  <c r="L16" i="62" s="1"/>
  <c r="K15" i="62"/>
  <c r="L15" i="62" s="1"/>
  <c r="I15" i="62"/>
  <c r="M15" i="62"/>
  <c r="K14" i="62"/>
  <c r="I13" i="62"/>
  <c r="M13" i="62"/>
  <c r="K12" i="62"/>
  <c r="L12" i="62" s="1"/>
  <c r="I11" i="62"/>
  <c r="M11" i="62"/>
  <c r="AB7" i="62"/>
  <c r="X49" i="62" s="1"/>
  <c r="X7" i="62"/>
  <c r="V4" i="62"/>
  <c r="B3" i="62"/>
  <c r="V2" i="62"/>
  <c r="K20" i="62" l="1"/>
  <c r="L20" i="62" s="1"/>
  <c r="Y58" i="62"/>
  <c r="AC37" i="62"/>
  <c r="L75" i="62"/>
  <c r="X48" i="62"/>
  <c r="AC74" i="62"/>
  <c r="AB40" i="62"/>
  <c r="L94" i="63"/>
  <c r="L28" i="62"/>
  <c r="L37" i="62" s="1"/>
  <c r="K11" i="62"/>
  <c r="L11" i="62" s="1"/>
  <c r="G26" i="62"/>
  <c r="G56" i="62" s="1"/>
  <c r="K57" i="62" s="1"/>
  <c r="K10" i="62"/>
  <c r="L76" i="62"/>
  <c r="Z75" i="62"/>
  <c r="AC75" i="62" s="1"/>
  <c r="C49" i="62"/>
  <c r="K49" i="62" s="1"/>
  <c r="L10" i="62"/>
  <c r="K13" i="62"/>
  <c r="L14" i="62"/>
  <c r="X47" i="62"/>
  <c r="C47" i="62" l="1"/>
  <c r="K47" i="62" s="1"/>
  <c r="L40" i="62"/>
  <c r="K84" i="62"/>
  <c r="X20" i="62" s="1"/>
  <c r="AB20" i="62" s="1"/>
  <c r="AC20" i="62" s="1"/>
  <c r="K69" i="62"/>
  <c r="L69" i="62" s="1"/>
  <c r="K72" i="62"/>
  <c r="L72" i="62" s="1"/>
  <c r="L13" i="62"/>
  <c r="L26" i="62" s="1"/>
  <c r="L44" i="62" s="1"/>
  <c r="C48" i="62"/>
  <c r="K48" i="62" s="1"/>
  <c r="K26" i="62"/>
  <c r="G53" i="62" s="1"/>
  <c r="K54" i="62" s="1"/>
  <c r="X25" i="62" l="1"/>
  <c r="AB25" i="62" s="1"/>
  <c r="AC25" i="62" s="1"/>
  <c r="X19" i="62"/>
  <c r="AB19" i="62" s="1"/>
  <c r="AC19" i="62" s="1"/>
  <c r="X23" i="62"/>
  <c r="AB23" i="62" s="1"/>
  <c r="AC23" i="62" s="1"/>
  <c r="X11" i="62"/>
  <c r="AB11" i="62" s="1"/>
  <c r="AC11" i="62" s="1"/>
  <c r="X13" i="62"/>
  <c r="AB13" i="62" s="1"/>
  <c r="AC13" i="62" s="1"/>
  <c r="X15" i="62"/>
  <c r="AB15" i="62" s="1"/>
  <c r="AC15" i="62" s="1"/>
  <c r="L50" i="62"/>
  <c r="X21" i="62"/>
  <c r="AB21" i="62" s="1"/>
  <c r="AC21" i="62" s="1"/>
  <c r="X16" i="62"/>
  <c r="AB16" i="62" s="1"/>
  <c r="AC16" i="62" s="1"/>
  <c r="X22" i="62"/>
  <c r="AB22" i="62" s="1"/>
  <c r="AC22" i="62" s="1"/>
  <c r="X10" i="62"/>
  <c r="AB10" i="62" s="1"/>
  <c r="X14" i="62"/>
  <c r="AB14" i="62" s="1"/>
  <c r="AC14" i="62" s="1"/>
  <c r="X18" i="62"/>
  <c r="AB18" i="62" s="1"/>
  <c r="AC18" i="62" s="1"/>
  <c r="X24" i="62"/>
  <c r="AB24" i="62" s="1"/>
  <c r="AC24" i="62" s="1"/>
  <c r="X12" i="62"/>
  <c r="AB12" i="62" s="1"/>
  <c r="AC12" i="62" s="1"/>
  <c r="X17" i="62"/>
  <c r="AB17" i="62" s="1"/>
  <c r="AC17" i="62" s="1"/>
  <c r="K77" i="62"/>
  <c r="L77" i="62" s="1"/>
  <c r="K67" i="62"/>
  <c r="L67" i="62" s="1"/>
  <c r="K78" i="62"/>
  <c r="L78" i="62" s="1"/>
  <c r="K71" i="62"/>
  <c r="L71" i="62" s="1"/>
  <c r="K70" i="62"/>
  <c r="L70" i="62" s="1"/>
  <c r="K59" i="62"/>
  <c r="L59" i="62" s="1"/>
  <c r="C50" i="62"/>
  <c r="X26" i="62" l="1"/>
  <c r="AC40" i="62" s="1"/>
  <c r="W49" i="62"/>
  <c r="AB49" i="62" s="1"/>
  <c r="W48" i="62"/>
  <c r="AB48" i="62" s="1"/>
  <c r="L82" i="62"/>
  <c r="K86" i="62" s="1"/>
  <c r="X56" i="62"/>
  <c r="AB57" i="62" s="1"/>
  <c r="W47" i="62"/>
  <c r="AB26" i="62"/>
  <c r="X53" i="62" s="1"/>
  <c r="AB54" i="62" s="1"/>
  <c r="AC10" i="62"/>
  <c r="AC26" i="62" s="1"/>
  <c r="AC44" i="62" l="1"/>
  <c r="AB71" i="62"/>
  <c r="AC71" i="62" s="1"/>
  <c r="AB68" i="62"/>
  <c r="AC68" i="62" s="1"/>
  <c r="L86" i="62"/>
  <c r="L87" i="62" s="1"/>
  <c r="L90" i="62" s="1"/>
  <c r="L92" i="62" s="1"/>
  <c r="L140" i="62" s="1"/>
  <c r="D36" i="82" s="1"/>
  <c r="AB77" i="62"/>
  <c r="AC77" i="62" s="1"/>
  <c r="AB70" i="62"/>
  <c r="AC70" i="62" s="1"/>
  <c r="AB69" i="62"/>
  <c r="AC69" i="62" s="1"/>
  <c r="AB58" i="62"/>
  <c r="AC58" i="62" s="1"/>
  <c r="AB76" i="62"/>
  <c r="AC76" i="62" s="1"/>
  <c r="AB66" i="62"/>
  <c r="AC66" i="62" s="1"/>
  <c r="AB47" i="62"/>
  <c r="AC50" i="62" s="1"/>
  <c r="W50" i="62"/>
  <c r="AC81" i="62" l="1"/>
  <c r="L84" i="62" s="1"/>
  <c r="L94" i="62"/>
  <c r="B136" i="60" l="1"/>
  <c r="B135" i="60"/>
  <c r="V79" i="60"/>
  <c r="V78" i="60"/>
  <c r="Y77" i="60"/>
  <c r="V77" i="60"/>
  <c r="Y76" i="60"/>
  <c r="G76" i="60"/>
  <c r="I76" i="60" s="1"/>
  <c r="AB75" i="60"/>
  <c r="G75" i="60"/>
  <c r="I75" i="60" s="1"/>
  <c r="L75" i="60" s="1"/>
  <c r="AB74" i="60"/>
  <c r="Y71" i="60"/>
  <c r="Y70" i="60"/>
  <c r="Y69" i="60"/>
  <c r="Y68" i="60"/>
  <c r="Y66" i="60"/>
  <c r="X65" i="60"/>
  <c r="G65" i="60"/>
  <c r="X64" i="60" s="1"/>
  <c r="X61" i="60"/>
  <c r="X60" i="60"/>
  <c r="AA56" i="60"/>
  <c r="AA53" i="60"/>
  <c r="Z49" i="60"/>
  <c r="G49" i="60"/>
  <c r="Z48" i="60"/>
  <c r="G48" i="60"/>
  <c r="Z47" i="60"/>
  <c r="G47" i="60"/>
  <c r="X40" i="60"/>
  <c r="K40" i="60"/>
  <c r="X39" i="60"/>
  <c r="X37" i="60"/>
  <c r="AB36" i="60"/>
  <c r="AC36" i="60" s="1"/>
  <c r="L36" i="60"/>
  <c r="AB35" i="60"/>
  <c r="AC35" i="60" s="1"/>
  <c r="L35" i="60"/>
  <c r="AB34" i="60"/>
  <c r="AC34" i="60" s="1"/>
  <c r="L34" i="60"/>
  <c r="AB33" i="60"/>
  <c r="AC33" i="60" s="1"/>
  <c r="L33" i="60"/>
  <c r="AB32" i="60"/>
  <c r="AC32" i="60" s="1"/>
  <c r="L32" i="60"/>
  <c r="AB31" i="60"/>
  <c r="AC31" i="60" s="1"/>
  <c r="L31" i="60"/>
  <c r="AB30" i="60"/>
  <c r="AC30" i="60" s="1"/>
  <c r="L30" i="60"/>
  <c r="AB29" i="60"/>
  <c r="AC29" i="60" s="1"/>
  <c r="L29" i="60"/>
  <c r="AB28" i="60"/>
  <c r="AC28" i="60" s="1"/>
  <c r="AC37" i="60" s="1"/>
  <c r="L28" i="60"/>
  <c r="E26" i="60"/>
  <c r="D26" i="60"/>
  <c r="K25" i="60"/>
  <c r="L25" i="60" s="1"/>
  <c r="I23" i="60"/>
  <c r="K22" i="60"/>
  <c r="L22" i="60" s="1"/>
  <c r="I20" i="60"/>
  <c r="K19" i="60"/>
  <c r="L19" i="60" s="1"/>
  <c r="I17" i="60"/>
  <c r="K16" i="60"/>
  <c r="L16" i="60" s="1"/>
  <c r="I15" i="60"/>
  <c r="K15" i="60"/>
  <c r="L15" i="60" s="1"/>
  <c r="K14" i="60"/>
  <c r="I13" i="60"/>
  <c r="K12" i="60"/>
  <c r="L12" i="60" s="1"/>
  <c r="I11" i="60"/>
  <c r="M11" i="60"/>
  <c r="K10" i="60"/>
  <c r="L10" i="60" s="1"/>
  <c r="AB7" i="60"/>
  <c r="X49" i="60" s="1"/>
  <c r="X7" i="60"/>
  <c r="V4" i="60"/>
  <c r="B3" i="60"/>
  <c r="V2" i="60"/>
  <c r="X48" i="60" l="1"/>
  <c r="Y58" i="60"/>
  <c r="X47" i="60"/>
  <c r="AB40" i="60"/>
  <c r="M13" i="60"/>
  <c r="K13" i="60"/>
  <c r="L13" i="60" s="1"/>
  <c r="L37" i="60"/>
  <c r="K11" i="60"/>
  <c r="L11" i="60" s="1"/>
  <c r="G26" i="60"/>
  <c r="I18" i="60"/>
  <c r="K18" i="60" s="1"/>
  <c r="L18" i="60" s="1"/>
  <c r="K17" i="60"/>
  <c r="I21" i="60"/>
  <c r="K21" i="60" s="1"/>
  <c r="L21" i="60" s="1"/>
  <c r="K20" i="60"/>
  <c r="L20" i="60" s="1"/>
  <c r="I24" i="60"/>
  <c r="K24" i="60" s="1"/>
  <c r="L24" i="60" s="1"/>
  <c r="K23" i="60"/>
  <c r="L23" i="60" s="1"/>
  <c r="Z74" i="60"/>
  <c r="L76" i="60"/>
  <c r="Z75" i="60"/>
  <c r="AC75" i="60" s="1"/>
  <c r="L14" i="60"/>
  <c r="AC74" i="60"/>
  <c r="M15" i="60"/>
  <c r="C47" i="60" l="1"/>
  <c r="K47" i="60" s="1"/>
  <c r="C49" i="60"/>
  <c r="K49" i="60" s="1"/>
  <c r="K84" i="60"/>
  <c r="G56" i="60"/>
  <c r="K57" i="60" s="1"/>
  <c r="L40" i="60"/>
  <c r="K26" i="60"/>
  <c r="G53" i="60" s="1"/>
  <c r="K54" i="60" s="1"/>
  <c r="L17" i="60"/>
  <c r="L26" i="60" s="1"/>
  <c r="C48" i="60"/>
  <c r="K48" i="60" s="1"/>
  <c r="L44" i="60" l="1"/>
  <c r="K77" i="60"/>
  <c r="L77" i="60" s="1"/>
  <c r="K67" i="60"/>
  <c r="L67" i="60" s="1"/>
  <c r="K78" i="60"/>
  <c r="L78" i="60" s="1"/>
  <c r="K71" i="60"/>
  <c r="L71" i="60" s="1"/>
  <c r="K59" i="60"/>
  <c r="L59" i="60" s="1"/>
  <c r="K70" i="60"/>
  <c r="L70" i="60" s="1"/>
  <c r="X23" i="60"/>
  <c r="AB23" i="60" s="1"/>
  <c r="AC23" i="60" s="1"/>
  <c r="X20" i="60"/>
  <c r="AB20" i="60" s="1"/>
  <c r="AC20" i="60" s="1"/>
  <c r="X17" i="60"/>
  <c r="AB17" i="60" s="1"/>
  <c r="AC17" i="60" s="1"/>
  <c r="X24" i="60"/>
  <c r="AB24" i="60" s="1"/>
  <c r="AC24" i="60" s="1"/>
  <c r="X21" i="60"/>
  <c r="AB21" i="60" s="1"/>
  <c r="AC21" i="60" s="1"/>
  <c r="X18" i="60"/>
  <c r="AB18" i="60" s="1"/>
  <c r="AC18" i="60" s="1"/>
  <c r="X15" i="60"/>
  <c r="AB15" i="60" s="1"/>
  <c r="AC15" i="60" s="1"/>
  <c r="X14" i="60"/>
  <c r="AB14" i="60" s="1"/>
  <c r="X11" i="60"/>
  <c r="AB11" i="60" s="1"/>
  <c r="AC11" i="60" s="1"/>
  <c r="X10" i="60"/>
  <c r="X13" i="60"/>
  <c r="AB13" i="60" s="1"/>
  <c r="AC13" i="60" s="1"/>
  <c r="X25" i="60"/>
  <c r="AB25" i="60" s="1"/>
  <c r="AC25" i="60" s="1"/>
  <c r="X22" i="60"/>
  <c r="AB22" i="60" s="1"/>
  <c r="AC22" i="60" s="1"/>
  <c r="X16" i="60"/>
  <c r="AB16" i="60" s="1"/>
  <c r="AC16" i="60" s="1"/>
  <c r="X19" i="60"/>
  <c r="AB19" i="60" s="1"/>
  <c r="AC19" i="60" s="1"/>
  <c r="X12" i="60"/>
  <c r="AB12" i="60" s="1"/>
  <c r="K69" i="60"/>
  <c r="L69" i="60" s="1"/>
  <c r="K72" i="60"/>
  <c r="L72" i="60" s="1"/>
  <c r="L50" i="60"/>
  <c r="C50" i="60"/>
  <c r="L82" i="60" l="1"/>
  <c r="W49" i="60"/>
  <c r="AB49" i="60" s="1"/>
  <c r="AC14" i="60"/>
  <c r="W48" i="60"/>
  <c r="AB48" i="60" s="1"/>
  <c r="AC12" i="60"/>
  <c r="AB10" i="60"/>
  <c r="X26" i="60"/>
  <c r="X56" i="60" l="1"/>
  <c r="AB57" i="60" s="1"/>
  <c r="AC40" i="60"/>
  <c r="AB26" i="60"/>
  <c r="X53" i="60" s="1"/>
  <c r="AB54" i="60" s="1"/>
  <c r="AC10" i="60"/>
  <c r="AC26" i="60" s="1"/>
  <c r="W47" i="60"/>
  <c r="AB77" i="60" l="1"/>
  <c r="AC77" i="60" s="1"/>
  <c r="AB70" i="60"/>
  <c r="AC70" i="60" s="1"/>
  <c r="AB69" i="60"/>
  <c r="AC69" i="60" s="1"/>
  <c r="AB58" i="60"/>
  <c r="AC58" i="60" s="1"/>
  <c r="AB76" i="60"/>
  <c r="AC76" i="60" s="1"/>
  <c r="AB66" i="60"/>
  <c r="AC66" i="60" s="1"/>
  <c r="AB47" i="60"/>
  <c r="AC50" i="60" s="1"/>
  <c r="W50" i="60"/>
  <c r="AB68" i="60"/>
  <c r="AC68" i="60" s="1"/>
  <c r="AB71" i="60"/>
  <c r="AC71" i="60" s="1"/>
  <c r="AC44" i="60"/>
  <c r="AC81" i="60" l="1"/>
  <c r="L84" i="60" s="1"/>
  <c r="K86" i="60" s="1"/>
  <c r="B136" i="58"/>
  <c r="B135" i="58"/>
  <c r="V79" i="58"/>
  <c r="V78" i="58"/>
  <c r="Y77" i="58"/>
  <c r="V77" i="58"/>
  <c r="Y76" i="58"/>
  <c r="G76" i="58"/>
  <c r="I76" i="58" s="1"/>
  <c r="AB75" i="58"/>
  <c r="G75" i="58"/>
  <c r="I75" i="58" s="1"/>
  <c r="AB74" i="58"/>
  <c r="Y71" i="58"/>
  <c r="Y70" i="58"/>
  <c r="Y69" i="58"/>
  <c r="Y68" i="58"/>
  <c r="Y66" i="58"/>
  <c r="X65" i="58"/>
  <c r="G65" i="58"/>
  <c r="X64" i="58" s="1"/>
  <c r="X61" i="58"/>
  <c r="X60" i="58"/>
  <c r="AA56" i="58"/>
  <c r="AA53" i="58"/>
  <c r="Z49" i="58"/>
  <c r="G49" i="58"/>
  <c r="Z48" i="58"/>
  <c r="G48" i="58"/>
  <c r="Z47" i="58"/>
  <c r="G47" i="58"/>
  <c r="X40" i="58"/>
  <c r="K40" i="58"/>
  <c r="X39" i="58"/>
  <c r="X37" i="58"/>
  <c r="AB36" i="58"/>
  <c r="AC36" i="58" s="1"/>
  <c r="L36" i="58"/>
  <c r="AB35" i="58"/>
  <c r="AC35" i="58" s="1"/>
  <c r="L35" i="58"/>
  <c r="AB34" i="58"/>
  <c r="AC34" i="58" s="1"/>
  <c r="L34" i="58"/>
  <c r="AB33" i="58"/>
  <c r="AC33" i="58" s="1"/>
  <c r="L33" i="58"/>
  <c r="AB32" i="58"/>
  <c r="AC32" i="58" s="1"/>
  <c r="L32" i="58"/>
  <c r="AB31" i="58"/>
  <c r="AC31" i="58" s="1"/>
  <c r="L31" i="58"/>
  <c r="AB30" i="58"/>
  <c r="AC30" i="58" s="1"/>
  <c r="L30" i="58"/>
  <c r="AB29" i="58"/>
  <c r="AC29" i="58" s="1"/>
  <c r="L29" i="58"/>
  <c r="AB28" i="58"/>
  <c r="AC28" i="58" s="1"/>
  <c r="L28" i="58"/>
  <c r="E26" i="58"/>
  <c r="D26" i="58"/>
  <c r="K25" i="58"/>
  <c r="L25" i="58" s="1"/>
  <c r="I23" i="58"/>
  <c r="K23" i="58" s="1"/>
  <c r="L23" i="58" s="1"/>
  <c r="K22" i="58"/>
  <c r="L22" i="58" s="1"/>
  <c r="I20" i="58"/>
  <c r="K20" i="58" s="1"/>
  <c r="L20" i="58" s="1"/>
  <c r="K19" i="58"/>
  <c r="L19" i="58" s="1"/>
  <c r="I17" i="58"/>
  <c r="I18" i="58" s="1"/>
  <c r="K18" i="58" s="1"/>
  <c r="L18" i="58" s="1"/>
  <c r="K16" i="58"/>
  <c r="L16" i="58" s="1"/>
  <c r="I15" i="58"/>
  <c r="K15" i="58"/>
  <c r="L15" i="58" s="1"/>
  <c r="K14" i="58"/>
  <c r="I13" i="58"/>
  <c r="M13" i="58"/>
  <c r="K12" i="58"/>
  <c r="I11" i="58"/>
  <c r="M11" i="58"/>
  <c r="K10" i="58"/>
  <c r="L10" i="58" s="1"/>
  <c r="AB7" i="58"/>
  <c r="X49" i="58" s="1"/>
  <c r="X7" i="58"/>
  <c r="V4" i="58"/>
  <c r="B3" i="58"/>
  <c r="V2" i="58"/>
  <c r="I21" i="58" l="1"/>
  <c r="K21" i="58" s="1"/>
  <c r="L21" i="58" s="1"/>
  <c r="I24" i="58"/>
  <c r="K24" i="58" s="1"/>
  <c r="L24" i="58" s="1"/>
  <c r="X47" i="58"/>
  <c r="K17" i="58"/>
  <c r="L17" i="58" s="1"/>
  <c r="Y58" i="58"/>
  <c r="AB40" i="58"/>
  <c r="L86" i="60"/>
  <c r="L87" i="60" s="1"/>
  <c r="L90" i="60" s="1"/>
  <c r="L92" i="60" s="1"/>
  <c r="L140" i="60" s="1"/>
  <c r="D35" i="82" s="1"/>
  <c r="K13" i="58"/>
  <c r="L13" i="58" s="1"/>
  <c r="L12" i="58"/>
  <c r="AC37" i="58"/>
  <c r="L76" i="58"/>
  <c r="Z75" i="58"/>
  <c r="AC75" i="58" s="1"/>
  <c r="K11" i="58"/>
  <c r="L11" i="58" s="1"/>
  <c r="G26" i="58"/>
  <c r="C49" i="58"/>
  <c r="K49" i="58" s="1"/>
  <c r="L14" i="58"/>
  <c r="L37" i="58"/>
  <c r="L75" i="58"/>
  <c r="Z74" i="58"/>
  <c r="AC74" i="58" s="1"/>
  <c r="M15" i="58"/>
  <c r="X48" i="58"/>
  <c r="L94" i="60" l="1"/>
  <c r="L26" i="58"/>
  <c r="C48" i="58"/>
  <c r="K48" i="58" s="1"/>
  <c r="K84" i="58"/>
  <c r="G56" i="58"/>
  <c r="K57" i="58" s="1"/>
  <c r="L40" i="58"/>
  <c r="L44" i="58" s="1"/>
  <c r="C47" i="58"/>
  <c r="K26" i="58"/>
  <c r="G53" i="58" s="1"/>
  <c r="K54" i="58" s="1"/>
  <c r="K77" i="58" l="1"/>
  <c r="L77" i="58" s="1"/>
  <c r="K71" i="58"/>
  <c r="L71" i="58" s="1"/>
  <c r="K67" i="58"/>
  <c r="L67" i="58" s="1"/>
  <c r="K70" i="58"/>
  <c r="L70" i="58" s="1"/>
  <c r="K59" i="58"/>
  <c r="L59" i="58" s="1"/>
  <c r="K78" i="58"/>
  <c r="L78" i="58" s="1"/>
  <c r="X23" i="58"/>
  <c r="AB23" i="58" s="1"/>
  <c r="AC23" i="58" s="1"/>
  <c r="X24" i="58"/>
  <c r="AB24" i="58" s="1"/>
  <c r="AC24" i="58" s="1"/>
  <c r="X21" i="58"/>
  <c r="AB21" i="58" s="1"/>
  <c r="AC21" i="58" s="1"/>
  <c r="X18" i="58"/>
  <c r="AB18" i="58" s="1"/>
  <c r="AC18" i="58" s="1"/>
  <c r="X15" i="58"/>
  <c r="AB15" i="58" s="1"/>
  <c r="AC15" i="58" s="1"/>
  <c r="X14" i="58"/>
  <c r="AB14" i="58" s="1"/>
  <c r="X11" i="58"/>
  <c r="AB11" i="58" s="1"/>
  <c r="AC11" i="58" s="1"/>
  <c r="X10" i="58"/>
  <c r="X25" i="58"/>
  <c r="AB25" i="58" s="1"/>
  <c r="AC25" i="58" s="1"/>
  <c r="X22" i="58"/>
  <c r="AB22" i="58" s="1"/>
  <c r="AC22" i="58" s="1"/>
  <c r="X19" i="58"/>
  <c r="AB19" i="58" s="1"/>
  <c r="AC19" i="58" s="1"/>
  <c r="X16" i="58"/>
  <c r="AB16" i="58" s="1"/>
  <c r="AC16" i="58" s="1"/>
  <c r="X13" i="58"/>
  <c r="AB13" i="58" s="1"/>
  <c r="AC13" i="58" s="1"/>
  <c r="X12" i="58"/>
  <c r="AB12" i="58" s="1"/>
  <c r="X20" i="58"/>
  <c r="AB20" i="58" s="1"/>
  <c r="AC20" i="58" s="1"/>
  <c r="X17" i="58"/>
  <c r="AB17" i="58" s="1"/>
  <c r="AC17" i="58" s="1"/>
  <c r="K69" i="58"/>
  <c r="L69" i="58" s="1"/>
  <c r="K72" i="58"/>
  <c r="L72" i="58" s="1"/>
  <c r="K47" i="58"/>
  <c r="L50" i="58" s="1"/>
  <c r="C50" i="58"/>
  <c r="L82" i="58" l="1"/>
  <c r="K86" i="58" s="1"/>
  <c r="W48" i="58"/>
  <c r="AB48" i="58" s="1"/>
  <c r="AC12" i="58"/>
  <c r="W49" i="58"/>
  <c r="AB49" i="58" s="1"/>
  <c r="AC14" i="58"/>
  <c r="X26" i="58"/>
  <c r="AB10" i="58"/>
  <c r="W47" i="58" l="1"/>
  <c r="AC10" i="58"/>
  <c r="AC26" i="58" s="1"/>
  <c r="AB26" i="58"/>
  <c r="X53" i="58" s="1"/>
  <c r="AB54" i="58" s="1"/>
  <c r="X56" i="58"/>
  <c r="AB57" i="58" s="1"/>
  <c r="AC40" i="58"/>
  <c r="L86" i="58"/>
  <c r="L87" i="58" s="1"/>
  <c r="L90" i="58" s="1"/>
  <c r="L92" i="58" s="1"/>
  <c r="L140" i="58" s="1"/>
  <c r="D32" i="82" s="1"/>
  <c r="AC44" i="58" l="1"/>
  <c r="AB77" i="58"/>
  <c r="AC77" i="58" s="1"/>
  <c r="AB70" i="58"/>
  <c r="AC70" i="58" s="1"/>
  <c r="AB69" i="58"/>
  <c r="AC69" i="58" s="1"/>
  <c r="AB58" i="58"/>
  <c r="AC58" i="58" s="1"/>
  <c r="AB66" i="58"/>
  <c r="AC66" i="58" s="1"/>
  <c r="AB76" i="58"/>
  <c r="AC76" i="58" s="1"/>
  <c r="AB68" i="58"/>
  <c r="AC68" i="58" s="1"/>
  <c r="AB71" i="58"/>
  <c r="AC71" i="58" s="1"/>
  <c r="L94" i="58"/>
  <c r="AB47" i="58"/>
  <c r="AC50" i="58" s="1"/>
  <c r="W50" i="58"/>
  <c r="AC81" i="58" l="1"/>
  <c r="L84" i="58" s="1"/>
  <c r="B136" i="57"/>
  <c r="B135" i="57"/>
  <c r="V79" i="57"/>
  <c r="V78" i="57"/>
  <c r="Y77" i="57"/>
  <c r="V77" i="57"/>
  <c r="Y76" i="57"/>
  <c r="G76" i="57"/>
  <c r="I76" i="57" s="1"/>
  <c r="AB75" i="57"/>
  <c r="G75" i="57"/>
  <c r="AB74" i="57"/>
  <c r="Y71" i="57"/>
  <c r="Y70" i="57"/>
  <c r="Y69" i="57"/>
  <c r="Y68" i="57"/>
  <c r="Y66" i="57"/>
  <c r="X65" i="57"/>
  <c r="G65" i="57"/>
  <c r="X64" i="57" s="1"/>
  <c r="X61" i="57"/>
  <c r="X60" i="57"/>
  <c r="AA56" i="57"/>
  <c r="AA53" i="57"/>
  <c r="Z49" i="57"/>
  <c r="G49" i="57"/>
  <c r="Z48" i="57"/>
  <c r="G48" i="57"/>
  <c r="Z47" i="57"/>
  <c r="G47" i="57"/>
  <c r="X40" i="57"/>
  <c r="K40" i="57"/>
  <c r="X39" i="57"/>
  <c r="AB40" i="57" s="1"/>
  <c r="X37" i="57"/>
  <c r="AB36" i="57"/>
  <c r="AC36" i="57" s="1"/>
  <c r="L36" i="57"/>
  <c r="AB35" i="57"/>
  <c r="AC35" i="57" s="1"/>
  <c r="L35" i="57"/>
  <c r="AB34" i="57"/>
  <c r="AC34" i="57" s="1"/>
  <c r="L34" i="57"/>
  <c r="AB33" i="57"/>
  <c r="AC33" i="57" s="1"/>
  <c r="L33" i="57"/>
  <c r="AB32" i="57"/>
  <c r="AC32" i="57" s="1"/>
  <c r="L32" i="57"/>
  <c r="AB31" i="57"/>
  <c r="AC31" i="57" s="1"/>
  <c r="L31" i="57"/>
  <c r="AC30" i="57"/>
  <c r="AB30" i="57"/>
  <c r="L30" i="57"/>
  <c r="AB29" i="57"/>
  <c r="AC29" i="57" s="1"/>
  <c r="L29" i="57"/>
  <c r="AB28" i="57"/>
  <c r="AC28" i="57" s="1"/>
  <c r="L28" i="57"/>
  <c r="E26" i="57"/>
  <c r="D26" i="57"/>
  <c r="K25" i="57"/>
  <c r="L25" i="57" s="1"/>
  <c r="I23" i="57"/>
  <c r="I24" i="57" s="1"/>
  <c r="K24" i="57" s="1"/>
  <c r="L24" i="57" s="1"/>
  <c r="K23" i="57"/>
  <c r="L23" i="57" s="1"/>
  <c r="K22" i="57"/>
  <c r="L22" i="57" s="1"/>
  <c r="I20" i="57"/>
  <c r="I21" i="57" s="1"/>
  <c r="K21" i="57" s="1"/>
  <c r="L21" i="57" s="1"/>
  <c r="K19" i="57"/>
  <c r="L19" i="57" s="1"/>
  <c r="I17" i="57"/>
  <c r="I18" i="57" s="1"/>
  <c r="K18" i="57" s="1"/>
  <c r="L18" i="57" s="1"/>
  <c r="K16" i="57"/>
  <c r="L16" i="57" s="1"/>
  <c r="I15" i="57"/>
  <c r="M15" i="57"/>
  <c r="K14" i="57"/>
  <c r="I13" i="57"/>
  <c r="M13" i="57"/>
  <c r="K12" i="57"/>
  <c r="L12" i="57" s="1"/>
  <c r="I11" i="57"/>
  <c r="K11" i="57" s="1"/>
  <c r="L11" i="57" s="1"/>
  <c r="M11" i="57"/>
  <c r="K10" i="57"/>
  <c r="AB7" i="57"/>
  <c r="X49" i="57" s="1"/>
  <c r="X7" i="57"/>
  <c r="V4" i="57"/>
  <c r="B3" i="57"/>
  <c r="V2" i="57"/>
  <c r="K17" i="57" l="1"/>
  <c r="L17" i="57" s="1"/>
  <c r="AC37" i="57"/>
  <c r="X48" i="57"/>
  <c r="Y58" i="57"/>
  <c r="I75" i="57"/>
  <c r="L75" i="57" s="1"/>
  <c r="K20" i="57"/>
  <c r="L20" i="57" s="1"/>
  <c r="L37" i="57"/>
  <c r="G26" i="57"/>
  <c r="G56" i="57" s="1"/>
  <c r="K57" i="57" s="1"/>
  <c r="K15" i="57"/>
  <c r="L15" i="57" s="1"/>
  <c r="L76" i="57"/>
  <c r="Z75" i="57"/>
  <c r="AC75" i="57" s="1"/>
  <c r="L10" i="57"/>
  <c r="K13" i="57"/>
  <c r="L14" i="57"/>
  <c r="C47" i="57"/>
  <c r="X47" i="57"/>
  <c r="Z74" i="57" l="1"/>
  <c r="AC74" i="57" s="1"/>
  <c r="K26" i="57"/>
  <c r="G53" i="57" s="1"/>
  <c r="K54" i="57" s="1"/>
  <c r="K59" i="57" s="1"/>
  <c r="L59" i="57" s="1"/>
  <c r="K84" i="57"/>
  <c r="X23" i="57" s="1"/>
  <c r="AB23" i="57" s="1"/>
  <c r="AC23" i="57" s="1"/>
  <c r="L40" i="57"/>
  <c r="C49" i="57"/>
  <c r="K49" i="57" s="1"/>
  <c r="L13" i="57"/>
  <c r="L26" i="57" s="1"/>
  <c r="C48" i="57"/>
  <c r="K48" i="57" s="1"/>
  <c r="K47" i="57"/>
  <c r="K69" i="57"/>
  <c r="L69" i="57" s="1"/>
  <c r="K72" i="57"/>
  <c r="L72" i="57" s="1"/>
  <c r="K77" i="57"/>
  <c r="L77" i="57" s="1"/>
  <c r="K78" i="57" l="1"/>
  <c r="L78" i="57" s="1"/>
  <c r="K71" i="57"/>
  <c r="L71" i="57" s="1"/>
  <c r="X14" i="57"/>
  <c r="AB14" i="57" s="1"/>
  <c r="AC14" i="57" s="1"/>
  <c r="X24" i="57"/>
  <c r="AB24" i="57" s="1"/>
  <c r="AC24" i="57" s="1"/>
  <c r="X20" i="57"/>
  <c r="AB20" i="57" s="1"/>
  <c r="AC20" i="57" s="1"/>
  <c r="X25" i="57"/>
  <c r="AB25" i="57" s="1"/>
  <c r="AC25" i="57" s="1"/>
  <c r="X10" i="57"/>
  <c r="AB10" i="57" s="1"/>
  <c r="X18" i="57"/>
  <c r="AB18" i="57" s="1"/>
  <c r="AC18" i="57" s="1"/>
  <c r="X22" i="57"/>
  <c r="AB22" i="57" s="1"/>
  <c r="AC22" i="57" s="1"/>
  <c r="K70" i="57"/>
  <c r="L70" i="57" s="1"/>
  <c r="K67" i="57"/>
  <c r="L67" i="57" s="1"/>
  <c r="X12" i="57"/>
  <c r="AB12" i="57" s="1"/>
  <c r="AC12" i="57" s="1"/>
  <c r="X11" i="57"/>
  <c r="AB11" i="57" s="1"/>
  <c r="AC11" i="57" s="1"/>
  <c r="X21" i="57"/>
  <c r="AB21" i="57" s="1"/>
  <c r="AC21" i="57" s="1"/>
  <c r="X17" i="57"/>
  <c r="AB17" i="57" s="1"/>
  <c r="AC17" i="57" s="1"/>
  <c r="X13" i="57"/>
  <c r="AB13" i="57" s="1"/>
  <c r="AC13" i="57" s="1"/>
  <c r="X16" i="57"/>
  <c r="AB16" i="57" s="1"/>
  <c r="AC16" i="57" s="1"/>
  <c r="X15" i="57"/>
  <c r="AB15" i="57" s="1"/>
  <c r="AC15" i="57" s="1"/>
  <c r="X19" i="57"/>
  <c r="AB19" i="57" s="1"/>
  <c r="AC19" i="57" s="1"/>
  <c r="L44" i="57"/>
  <c r="L50" i="57"/>
  <c r="C50" i="57"/>
  <c r="W49" i="57" l="1"/>
  <c r="AB49" i="57" s="1"/>
  <c r="L82" i="57"/>
  <c r="W48" i="57"/>
  <c r="AB48" i="57" s="1"/>
  <c r="X26" i="57"/>
  <c r="AC40" i="57" s="1"/>
  <c r="AC10" i="57"/>
  <c r="AC26" i="57" s="1"/>
  <c r="W47" i="57"/>
  <c r="AB26" i="57"/>
  <c r="X53" i="57" s="1"/>
  <c r="AB54" i="57" s="1"/>
  <c r="X56" i="57" l="1"/>
  <c r="AB57" i="57" s="1"/>
  <c r="AC44" i="57"/>
  <c r="AB47" i="57"/>
  <c r="AC50" i="57" s="1"/>
  <c r="W50" i="57"/>
  <c r="AB77" i="57"/>
  <c r="AC77" i="57" s="1"/>
  <c r="AB70" i="57"/>
  <c r="AC70" i="57" s="1"/>
  <c r="AB69" i="57"/>
  <c r="AC69" i="57" s="1"/>
  <c r="AB58" i="57"/>
  <c r="AC58" i="57" s="1"/>
  <c r="AB76" i="57"/>
  <c r="AC76" i="57" s="1"/>
  <c r="AB66" i="57"/>
  <c r="AC66" i="57" s="1"/>
  <c r="AB68" i="57"/>
  <c r="AC68" i="57" s="1"/>
  <c r="AB71" i="57"/>
  <c r="AC71" i="57" s="1"/>
  <c r="AC81" i="57" l="1"/>
  <c r="L84" i="57" s="1"/>
  <c r="K86" i="57" s="1"/>
  <c r="B136" i="56"/>
  <c r="B135" i="56"/>
  <c r="V79" i="56"/>
  <c r="V78" i="56"/>
  <c r="Y77" i="56"/>
  <c r="V77" i="56"/>
  <c r="Y76" i="56"/>
  <c r="G76" i="56"/>
  <c r="I76" i="56" s="1"/>
  <c r="AB75" i="56"/>
  <c r="G75" i="56"/>
  <c r="I75" i="56" s="1"/>
  <c r="AB74" i="56"/>
  <c r="Y71" i="56"/>
  <c r="Y70" i="56"/>
  <c r="Y69" i="56"/>
  <c r="Y68" i="56"/>
  <c r="Y66" i="56"/>
  <c r="X65" i="56"/>
  <c r="G65" i="56"/>
  <c r="X64" i="56" s="1"/>
  <c r="X61" i="56"/>
  <c r="X60" i="56"/>
  <c r="AA56" i="56"/>
  <c r="AA53" i="56"/>
  <c r="Z49" i="56"/>
  <c r="G49" i="56"/>
  <c r="Z48" i="56"/>
  <c r="G48" i="56"/>
  <c r="Z47" i="56"/>
  <c r="G47" i="56"/>
  <c r="X40" i="56"/>
  <c r="K40" i="56"/>
  <c r="X39" i="56"/>
  <c r="X37" i="56"/>
  <c r="AB36" i="56"/>
  <c r="AC36" i="56" s="1"/>
  <c r="L36" i="56"/>
  <c r="AB35" i="56"/>
  <c r="AC35" i="56" s="1"/>
  <c r="L35" i="56"/>
  <c r="AB34" i="56"/>
  <c r="AC34" i="56" s="1"/>
  <c r="L34" i="56"/>
  <c r="AB33" i="56"/>
  <c r="AC33" i="56" s="1"/>
  <c r="L33" i="56"/>
  <c r="AB32" i="56"/>
  <c r="AC32" i="56" s="1"/>
  <c r="L32" i="56"/>
  <c r="AB31" i="56"/>
  <c r="AC31" i="56" s="1"/>
  <c r="L31" i="56"/>
  <c r="AB30" i="56"/>
  <c r="AC30" i="56" s="1"/>
  <c r="L30" i="56"/>
  <c r="AB29" i="56"/>
  <c r="AC29" i="56" s="1"/>
  <c r="L29" i="56"/>
  <c r="AB28" i="56"/>
  <c r="AC28" i="56" s="1"/>
  <c r="L28" i="56"/>
  <c r="E26" i="56"/>
  <c r="D26" i="56"/>
  <c r="K25" i="56"/>
  <c r="L25" i="56" s="1"/>
  <c r="I23" i="56"/>
  <c r="K23" i="56" s="1"/>
  <c r="L23" i="56" s="1"/>
  <c r="K22" i="56"/>
  <c r="L22" i="56" s="1"/>
  <c r="I20" i="56"/>
  <c r="I21" i="56" s="1"/>
  <c r="K21" i="56" s="1"/>
  <c r="L21" i="56" s="1"/>
  <c r="K19" i="56"/>
  <c r="L19" i="56" s="1"/>
  <c r="K17" i="56"/>
  <c r="L17" i="56" s="1"/>
  <c r="I17" i="56"/>
  <c r="I18" i="56" s="1"/>
  <c r="K18" i="56" s="1"/>
  <c r="L18" i="56" s="1"/>
  <c r="K16" i="56"/>
  <c r="L16" i="56" s="1"/>
  <c r="I15" i="56"/>
  <c r="M15" i="56"/>
  <c r="K14" i="56"/>
  <c r="I13" i="56"/>
  <c r="M13" i="56"/>
  <c r="K12" i="56"/>
  <c r="I11" i="56"/>
  <c r="K10" i="56"/>
  <c r="AB7" i="56"/>
  <c r="X49" i="56" s="1"/>
  <c r="X7" i="56"/>
  <c r="V4" i="56"/>
  <c r="B3" i="56"/>
  <c r="V2" i="56"/>
  <c r="I24" i="56" l="1"/>
  <c r="K24" i="56" s="1"/>
  <c r="L24" i="56" s="1"/>
  <c r="AB40" i="56"/>
  <c r="X47" i="56"/>
  <c r="K20" i="56"/>
  <c r="L20" i="56" s="1"/>
  <c r="Y58" i="56"/>
  <c r="L86" i="57"/>
  <c r="L87" i="57" s="1"/>
  <c r="L90" i="57" s="1"/>
  <c r="L92" i="57" s="1"/>
  <c r="L140" i="57" s="1"/>
  <c r="D31" i="82" s="1"/>
  <c r="K13" i="56"/>
  <c r="L13" i="56" s="1"/>
  <c r="G26" i="56"/>
  <c r="G56" i="56" s="1"/>
  <c r="K57" i="56" s="1"/>
  <c r="L10" i="56"/>
  <c r="L76" i="56"/>
  <c r="Z75" i="56"/>
  <c r="AC75" i="56" s="1"/>
  <c r="L12" i="56"/>
  <c r="L14" i="56"/>
  <c r="L37" i="56"/>
  <c r="AC37" i="56"/>
  <c r="Z74" i="56"/>
  <c r="AC74" i="56" s="1"/>
  <c r="L75" i="56"/>
  <c r="M11" i="56"/>
  <c r="K11" i="56"/>
  <c r="L11" i="56" s="1"/>
  <c r="K15" i="56"/>
  <c r="L15" i="56" s="1"/>
  <c r="X48" i="56"/>
  <c r="L94" i="57" l="1"/>
  <c r="C48" i="56"/>
  <c r="K48" i="56" s="1"/>
  <c r="L40" i="56"/>
  <c r="K84" i="56"/>
  <c r="X20" i="56" s="1"/>
  <c r="AB20" i="56" s="1"/>
  <c r="AC20" i="56" s="1"/>
  <c r="C49" i="56"/>
  <c r="K49" i="56" s="1"/>
  <c r="K26" i="56"/>
  <c r="G53" i="56" s="1"/>
  <c r="K54" i="56" s="1"/>
  <c r="L26" i="56"/>
  <c r="L44" i="56" s="1"/>
  <c r="K69" i="56"/>
  <c r="L69" i="56" s="1"/>
  <c r="K72" i="56"/>
  <c r="L72" i="56" s="1"/>
  <c r="C47" i="56"/>
  <c r="X23" i="56" l="1"/>
  <c r="AB23" i="56" s="1"/>
  <c r="AC23" i="56" s="1"/>
  <c r="X11" i="56"/>
  <c r="AB11" i="56" s="1"/>
  <c r="AC11" i="56" s="1"/>
  <c r="X19" i="56"/>
  <c r="AB19" i="56" s="1"/>
  <c r="AC19" i="56" s="1"/>
  <c r="X21" i="56"/>
  <c r="AB21" i="56" s="1"/>
  <c r="AC21" i="56" s="1"/>
  <c r="X13" i="56"/>
  <c r="AB13" i="56" s="1"/>
  <c r="AC13" i="56" s="1"/>
  <c r="X25" i="56"/>
  <c r="AB25" i="56" s="1"/>
  <c r="AC25" i="56" s="1"/>
  <c r="X15" i="56"/>
  <c r="AB15" i="56" s="1"/>
  <c r="AC15" i="56" s="1"/>
  <c r="X17" i="56"/>
  <c r="AB17" i="56" s="1"/>
  <c r="AC17" i="56" s="1"/>
  <c r="X12" i="56"/>
  <c r="AB12" i="56" s="1"/>
  <c r="AC12" i="56" s="1"/>
  <c r="X16" i="56"/>
  <c r="AB16" i="56" s="1"/>
  <c r="AC16" i="56" s="1"/>
  <c r="X22" i="56"/>
  <c r="AB22" i="56" s="1"/>
  <c r="AC22" i="56" s="1"/>
  <c r="X10" i="56"/>
  <c r="AB10" i="56" s="1"/>
  <c r="X14" i="56"/>
  <c r="AB14" i="56" s="1"/>
  <c r="AC14" i="56" s="1"/>
  <c r="X18" i="56"/>
  <c r="AB18" i="56" s="1"/>
  <c r="AC18" i="56" s="1"/>
  <c r="X24" i="56"/>
  <c r="AB24" i="56" s="1"/>
  <c r="AC24" i="56" s="1"/>
  <c r="K77" i="56"/>
  <c r="L77" i="56" s="1"/>
  <c r="K67" i="56"/>
  <c r="L67" i="56" s="1"/>
  <c r="K78" i="56"/>
  <c r="L78" i="56" s="1"/>
  <c r="K70" i="56"/>
  <c r="L70" i="56" s="1"/>
  <c r="K59" i="56"/>
  <c r="L59" i="56" s="1"/>
  <c r="K71" i="56"/>
  <c r="L71" i="56" s="1"/>
  <c r="K47" i="56"/>
  <c r="L50" i="56" s="1"/>
  <c r="C50" i="56"/>
  <c r="W48" i="56" l="1"/>
  <c r="AB48" i="56" s="1"/>
  <c r="X26" i="56"/>
  <c r="X56" i="56" s="1"/>
  <c r="AB57" i="56" s="1"/>
  <c r="W49" i="56"/>
  <c r="AB49" i="56" s="1"/>
  <c r="L82" i="56"/>
  <c r="K86" i="56" s="1"/>
  <c r="AB26" i="56"/>
  <c r="X53" i="56" s="1"/>
  <c r="AB54" i="56" s="1"/>
  <c r="W47" i="56"/>
  <c r="AC10" i="56"/>
  <c r="AC26" i="56" s="1"/>
  <c r="AC40" i="56" l="1"/>
  <c r="AC44" i="56" s="1"/>
  <c r="AB47" i="56"/>
  <c r="AC50" i="56" s="1"/>
  <c r="W50" i="56"/>
  <c r="L86" i="56"/>
  <c r="L87" i="56" s="1"/>
  <c r="L90" i="56" s="1"/>
  <c r="L92" i="56" s="1"/>
  <c r="L140" i="56" s="1"/>
  <c r="D30" i="82" s="1"/>
  <c r="AB71" i="56"/>
  <c r="AC71" i="56" s="1"/>
  <c r="AB68" i="56"/>
  <c r="AC68" i="56" s="1"/>
  <c r="AB77" i="56"/>
  <c r="AC77" i="56" s="1"/>
  <c r="AB70" i="56"/>
  <c r="AC70" i="56" s="1"/>
  <c r="AB69" i="56"/>
  <c r="AC69" i="56" s="1"/>
  <c r="AB58" i="56"/>
  <c r="AC58" i="56" s="1"/>
  <c r="AB66" i="56"/>
  <c r="AC66" i="56" s="1"/>
  <c r="AB76" i="56"/>
  <c r="AC76" i="56" s="1"/>
  <c r="AC81" i="56" l="1"/>
  <c r="L84" i="56" s="1"/>
  <c r="L94" i="56"/>
  <c r="B136" i="54" l="1"/>
  <c r="B135" i="54"/>
  <c r="V79" i="54"/>
  <c r="V78" i="54"/>
  <c r="Y77" i="54"/>
  <c r="V77" i="54"/>
  <c r="Y76" i="54"/>
  <c r="G76" i="54"/>
  <c r="I76" i="54" s="1"/>
  <c r="AB75" i="54"/>
  <c r="G75" i="54"/>
  <c r="AB74" i="54"/>
  <c r="Y71" i="54"/>
  <c r="Y70" i="54"/>
  <c r="Y69" i="54"/>
  <c r="Y68" i="54"/>
  <c r="Y66" i="54"/>
  <c r="X65" i="54"/>
  <c r="G65" i="54"/>
  <c r="X64" i="54" s="1"/>
  <c r="X61" i="54"/>
  <c r="X60" i="54"/>
  <c r="AA56" i="54"/>
  <c r="AA53" i="54"/>
  <c r="Z49" i="54"/>
  <c r="G49" i="54"/>
  <c r="Z48" i="54"/>
  <c r="G48" i="54"/>
  <c r="Z47" i="54"/>
  <c r="G47" i="54"/>
  <c r="X40" i="54"/>
  <c r="K40" i="54"/>
  <c r="X39" i="54"/>
  <c r="X37" i="54"/>
  <c r="AB36" i="54"/>
  <c r="AC36" i="54" s="1"/>
  <c r="L36" i="54"/>
  <c r="AB35" i="54"/>
  <c r="AC35" i="54" s="1"/>
  <c r="L35" i="54"/>
  <c r="AB34" i="54"/>
  <c r="AC34" i="54" s="1"/>
  <c r="L34" i="54"/>
  <c r="AB33" i="54"/>
  <c r="AC33" i="54" s="1"/>
  <c r="L33" i="54"/>
  <c r="AB32" i="54"/>
  <c r="AC32" i="54" s="1"/>
  <c r="L32" i="54"/>
  <c r="AB31" i="54"/>
  <c r="AC31" i="54" s="1"/>
  <c r="L31" i="54"/>
  <c r="AC30" i="54"/>
  <c r="AB30" i="54"/>
  <c r="L30" i="54"/>
  <c r="AB29" i="54"/>
  <c r="AC29" i="54" s="1"/>
  <c r="L29" i="54"/>
  <c r="AB28" i="54"/>
  <c r="AC28" i="54" s="1"/>
  <c r="L28" i="54"/>
  <c r="E26" i="54"/>
  <c r="D26" i="54"/>
  <c r="K25" i="54"/>
  <c r="L25" i="54" s="1"/>
  <c r="I23" i="54"/>
  <c r="I24" i="54" s="1"/>
  <c r="K24" i="54" s="1"/>
  <c r="L24" i="54" s="1"/>
  <c r="K22" i="54"/>
  <c r="L22" i="54" s="1"/>
  <c r="I20" i="54"/>
  <c r="I21" i="54" s="1"/>
  <c r="K21" i="54" s="1"/>
  <c r="L21" i="54" s="1"/>
  <c r="K19" i="54"/>
  <c r="L19" i="54" s="1"/>
  <c r="I17" i="54"/>
  <c r="I18" i="54" s="1"/>
  <c r="K18" i="54" s="1"/>
  <c r="L18" i="54" s="1"/>
  <c r="K16" i="54"/>
  <c r="L16" i="54" s="1"/>
  <c r="I15" i="54"/>
  <c r="M15" i="54"/>
  <c r="K14" i="54"/>
  <c r="I13" i="54"/>
  <c r="M13" i="54"/>
  <c r="K12" i="54"/>
  <c r="L12" i="54" s="1"/>
  <c r="I11" i="54"/>
  <c r="K11" i="54" s="1"/>
  <c r="L11" i="54" s="1"/>
  <c r="M11" i="54"/>
  <c r="K10" i="54"/>
  <c r="AB7" i="54"/>
  <c r="X49" i="54" s="1"/>
  <c r="X7" i="54"/>
  <c r="V4" i="54"/>
  <c r="B3" i="54"/>
  <c r="V2" i="54"/>
  <c r="AC37" i="54" l="1"/>
  <c r="K17" i="54"/>
  <c r="L17" i="54" s="1"/>
  <c r="K20" i="54"/>
  <c r="L20" i="54" s="1"/>
  <c r="K23" i="54"/>
  <c r="L23" i="54" s="1"/>
  <c r="X48" i="54"/>
  <c r="Y58" i="54"/>
  <c r="I75" i="54"/>
  <c r="Z74" i="54" s="1"/>
  <c r="AC74" i="54" s="1"/>
  <c r="AB40" i="54"/>
  <c r="L37" i="54"/>
  <c r="G26" i="54"/>
  <c r="K84" i="54" s="1"/>
  <c r="K15" i="54"/>
  <c r="L15" i="54" s="1"/>
  <c r="L76" i="54"/>
  <c r="Z75" i="54"/>
  <c r="AC75" i="54" s="1"/>
  <c r="L10" i="54"/>
  <c r="K13" i="54"/>
  <c r="L14" i="54"/>
  <c r="C47" i="54"/>
  <c r="X47" i="54"/>
  <c r="L75" i="54"/>
  <c r="L40" i="54" l="1"/>
  <c r="G56" i="54"/>
  <c r="K57" i="54" s="1"/>
  <c r="K72" i="54" s="1"/>
  <c r="L72" i="54" s="1"/>
  <c r="C49" i="54"/>
  <c r="K49" i="54" s="1"/>
  <c r="X23" i="54"/>
  <c r="AB23" i="54" s="1"/>
  <c r="AC23" i="54" s="1"/>
  <c r="X20" i="54"/>
  <c r="AB20" i="54" s="1"/>
  <c r="AC20" i="54" s="1"/>
  <c r="X17" i="54"/>
  <c r="AB17" i="54" s="1"/>
  <c r="AC17" i="54" s="1"/>
  <c r="X25" i="54"/>
  <c r="AB25" i="54" s="1"/>
  <c r="AC25" i="54" s="1"/>
  <c r="X16" i="54"/>
  <c r="AB16" i="54" s="1"/>
  <c r="AC16" i="54" s="1"/>
  <c r="X24" i="54"/>
  <c r="AB24" i="54" s="1"/>
  <c r="AC24" i="54" s="1"/>
  <c r="X21" i="54"/>
  <c r="AB21" i="54" s="1"/>
  <c r="AC21" i="54" s="1"/>
  <c r="X18" i="54"/>
  <c r="AB18" i="54" s="1"/>
  <c r="AC18" i="54" s="1"/>
  <c r="X15" i="54"/>
  <c r="AB15" i="54" s="1"/>
  <c r="AC15" i="54" s="1"/>
  <c r="X14" i="54"/>
  <c r="AB14" i="54" s="1"/>
  <c r="X11" i="54"/>
  <c r="AB11" i="54" s="1"/>
  <c r="AC11" i="54" s="1"/>
  <c r="X10" i="54"/>
  <c r="X22" i="54"/>
  <c r="AB22" i="54" s="1"/>
  <c r="AC22" i="54" s="1"/>
  <c r="X19" i="54"/>
  <c r="AB19" i="54" s="1"/>
  <c r="AC19" i="54" s="1"/>
  <c r="X13" i="54"/>
  <c r="AB13" i="54" s="1"/>
  <c r="AC13" i="54" s="1"/>
  <c r="X12" i="54"/>
  <c r="AB12" i="54" s="1"/>
  <c r="L13" i="54"/>
  <c r="L26" i="54" s="1"/>
  <c r="L44" i="54" s="1"/>
  <c r="C48" i="54"/>
  <c r="K48" i="54" s="1"/>
  <c r="K47" i="54"/>
  <c r="K26" i="54"/>
  <c r="G53" i="54" s="1"/>
  <c r="K54" i="54" s="1"/>
  <c r="K69" i="54" l="1"/>
  <c r="L69" i="54" s="1"/>
  <c r="L50" i="54"/>
  <c r="W49" i="54"/>
  <c r="AB49" i="54" s="1"/>
  <c r="AC14" i="54"/>
  <c r="K77" i="54"/>
  <c r="L77" i="54" s="1"/>
  <c r="K67" i="54"/>
  <c r="L67" i="54" s="1"/>
  <c r="K70" i="54"/>
  <c r="L70" i="54" s="1"/>
  <c r="K59" i="54"/>
  <c r="L59" i="54" s="1"/>
  <c r="K78" i="54"/>
  <c r="L78" i="54" s="1"/>
  <c r="K71" i="54"/>
  <c r="L71" i="54" s="1"/>
  <c r="C50" i="54"/>
  <c r="W48" i="54"/>
  <c r="AB48" i="54" s="1"/>
  <c r="AC12" i="54"/>
  <c r="AB10" i="54"/>
  <c r="X26" i="54"/>
  <c r="L82" i="54" l="1"/>
  <c r="W47" i="54"/>
  <c r="AC10" i="54"/>
  <c r="AC26" i="54" s="1"/>
  <c r="AB26" i="54"/>
  <c r="X53" i="54" s="1"/>
  <c r="AB54" i="54" s="1"/>
  <c r="X56" i="54"/>
  <c r="AB57" i="54" s="1"/>
  <c r="AC40" i="54"/>
  <c r="AC44" i="54" l="1"/>
  <c r="AB71" i="54"/>
  <c r="AC71" i="54" s="1"/>
  <c r="AB68" i="54"/>
  <c r="AC68" i="54" s="1"/>
  <c r="AB47" i="54"/>
  <c r="AC50" i="54" s="1"/>
  <c r="W50" i="54"/>
  <c r="AB77" i="54"/>
  <c r="AC77" i="54" s="1"/>
  <c r="AB70" i="54"/>
  <c r="AC70" i="54" s="1"/>
  <c r="AB69" i="54"/>
  <c r="AC69" i="54" s="1"/>
  <c r="AB58" i="54"/>
  <c r="AC58" i="54" s="1"/>
  <c r="AB66" i="54"/>
  <c r="AC66" i="54" s="1"/>
  <c r="AB76" i="54"/>
  <c r="AC76" i="54" s="1"/>
  <c r="AC81" i="54" l="1"/>
  <c r="L84" i="54" s="1"/>
  <c r="K86" i="54" s="1"/>
  <c r="L86" i="54" s="1"/>
  <c r="L87" i="54" s="1"/>
  <c r="L90" i="54" s="1"/>
  <c r="L92" i="54" s="1"/>
  <c r="L140" i="54" s="1"/>
  <c r="D29" i="82" s="1"/>
  <c r="L94" i="54" l="1"/>
  <c r="B136" i="53"/>
  <c r="B135" i="53"/>
  <c r="V79" i="53"/>
  <c r="V78" i="53"/>
  <c r="Y77" i="53"/>
  <c r="V77" i="53"/>
  <c r="Y76" i="53"/>
  <c r="G76" i="53"/>
  <c r="I76" i="53" s="1"/>
  <c r="AB75" i="53"/>
  <c r="G75" i="53"/>
  <c r="I75" i="53" s="1"/>
  <c r="AB74" i="53"/>
  <c r="Y71" i="53"/>
  <c r="Y70" i="53"/>
  <c r="Y69" i="53"/>
  <c r="Y68" i="53"/>
  <c r="Y66" i="53"/>
  <c r="X65" i="53"/>
  <c r="G65" i="53"/>
  <c r="X64" i="53" s="1"/>
  <c r="X61" i="53"/>
  <c r="X60" i="53"/>
  <c r="AA56" i="53"/>
  <c r="AA53" i="53"/>
  <c r="Z49" i="53"/>
  <c r="G49" i="53"/>
  <c r="Z48" i="53"/>
  <c r="G48" i="53"/>
  <c r="Z47" i="53"/>
  <c r="G47" i="53"/>
  <c r="X40" i="53"/>
  <c r="K40" i="53"/>
  <c r="X39" i="53"/>
  <c r="X37" i="53"/>
  <c r="AB36" i="53"/>
  <c r="AC36" i="53" s="1"/>
  <c r="L36" i="53"/>
  <c r="AB35" i="53"/>
  <c r="AC35" i="53" s="1"/>
  <c r="L35" i="53"/>
  <c r="AB34" i="53"/>
  <c r="AC34" i="53" s="1"/>
  <c r="L34" i="53"/>
  <c r="AB33" i="53"/>
  <c r="AC33" i="53" s="1"/>
  <c r="L33" i="53"/>
  <c r="AB32" i="53"/>
  <c r="AC32" i="53" s="1"/>
  <c r="L32" i="53"/>
  <c r="AB31" i="53"/>
  <c r="AC31" i="53" s="1"/>
  <c r="L31" i="53"/>
  <c r="AB30" i="53"/>
  <c r="AC30" i="53" s="1"/>
  <c r="L30" i="53"/>
  <c r="AB29" i="53"/>
  <c r="AC29" i="53" s="1"/>
  <c r="L29" i="53"/>
  <c r="AB28" i="53"/>
  <c r="AC28" i="53" s="1"/>
  <c r="L28" i="53"/>
  <c r="E26" i="53"/>
  <c r="D26" i="53"/>
  <c r="K25" i="53"/>
  <c r="L25" i="53" s="1"/>
  <c r="I23" i="53"/>
  <c r="K23" i="53" s="1"/>
  <c r="L23" i="53" s="1"/>
  <c r="K22" i="53"/>
  <c r="L22" i="53" s="1"/>
  <c r="I20" i="53"/>
  <c r="K20" i="53" s="1"/>
  <c r="L20" i="53" s="1"/>
  <c r="K19" i="53"/>
  <c r="L19" i="53" s="1"/>
  <c r="I17" i="53"/>
  <c r="I18" i="53" s="1"/>
  <c r="K18" i="53" s="1"/>
  <c r="L18" i="53" s="1"/>
  <c r="K16" i="53"/>
  <c r="L16" i="53" s="1"/>
  <c r="I15" i="53"/>
  <c r="M15" i="53"/>
  <c r="K14" i="53"/>
  <c r="I13" i="53"/>
  <c r="K13" i="53" s="1"/>
  <c r="L13" i="53" s="1"/>
  <c r="M13" i="53"/>
  <c r="K12" i="53"/>
  <c r="I11" i="53"/>
  <c r="K10" i="53"/>
  <c r="AB7" i="53"/>
  <c r="X49" i="53" s="1"/>
  <c r="X7" i="53"/>
  <c r="V4" i="53"/>
  <c r="B3" i="53"/>
  <c r="V2" i="53"/>
  <c r="I21" i="53" l="1"/>
  <c r="K21" i="53" s="1"/>
  <c r="L21" i="53" s="1"/>
  <c r="I24" i="53"/>
  <c r="K24" i="53" s="1"/>
  <c r="L24" i="53" s="1"/>
  <c r="X47" i="53"/>
  <c r="Y58" i="53"/>
  <c r="K17" i="53"/>
  <c r="L17" i="53" s="1"/>
  <c r="AB40" i="53"/>
  <c r="G26" i="53"/>
  <c r="K84" i="53" s="1"/>
  <c r="L10" i="53"/>
  <c r="AC37" i="53"/>
  <c r="L76" i="53"/>
  <c r="AC75" i="53"/>
  <c r="L12" i="53"/>
  <c r="C48" i="53"/>
  <c r="K48" i="53" s="1"/>
  <c r="L14" i="53"/>
  <c r="L37" i="53"/>
  <c r="L75" i="53"/>
  <c r="Z74" i="53"/>
  <c r="AC74" i="53" s="1"/>
  <c r="K11" i="53"/>
  <c r="L11" i="53" s="1"/>
  <c r="K15" i="53"/>
  <c r="L15" i="53" s="1"/>
  <c r="X48" i="53"/>
  <c r="M11" i="53"/>
  <c r="G56" i="53" l="1"/>
  <c r="K57" i="53" s="1"/>
  <c r="K69" i="53" s="1"/>
  <c r="L69" i="53" s="1"/>
  <c r="L40" i="53"/>
  <c r="K26" i="53"/>
  <c r="G53" i="53" s="1"/>
  <c r="K54" i="53" s="1"/>
  <c r="K77" i="53" s="1"/>
  <c r="L77" i="53" s="1"/>
  <c r="C49" i="53"/>
  <c r="K49" i="53" s="1"/>
  <c r="L26" i="53"/>
  <c r="C47" i="53"/>
  <c r="X20" i="53"/>
  <c r="AB20" i="53" s="1"/>
  <c r="AC20" i="53" s="1"/>
  <c r="X17" i="53"/>
  <c r="AB17" i="53" s="1"/>
  <c r="AC17" i="53" s="1"/>
  <c r="X24" i="53"/>
  <c r="AB24" i="53" s="1"/>
  <c r="AC24" i="53" s="1"/>
  <c r="X21" i="53"/>
  <c r="AB21" i="53" s="1"/>
  <c r="AC21" i="53" s="1"/>
  <c r="X18" i="53"/>
  <c r="AB18" i="53" s="1"/>
  <c r="AC18" i="53" s="1"/>
  <c r="X15" i="53"/>
  <c r="AB15" i="53" s="1"/>
  <c r="AC15" i="53" s="1"/>
  <c r="X14" i="53"/>
  <c r="AB14" i="53" s="1"/>
  <c r="X11" i="53"/>
  <c r="AB11" i="53" s="1"/>
  <c r="AC11" i="53" s="1"/>
  <c r="X10" i="53"/>
  <c r="X25" i="53"/>
  <c r="AB25" i="53" s="1"/>
  <c r="AC25" i="53" s="1"/>
  <c r="X22" i="53"/>
  <c r="AB22" i="53" s="1"/>
  <c r="AC22" i="53" s="1"/>
  <c r="X19" i="53"/>
  <c r="AB19" i="53" s="1"/>
  <c r="AC19" i="53" s="1"/>
  <c r="X16" i="53"/>
  <c r="AB16" i="53" s="1"/>
  <c r="AC16" i="53" s="1"/>
  <c r="X13" i="53"/>
  <c r="AB13" i="53" s="1"/>
  <c r="AC13" i="53" s="1"/>
  <c r="X12" i="53"/>
  <c r="AB12" i="53" s="1"/>
  <c r="X23" i="53"/>
  <c r="AB23" i="53" s="1"/>
  <c r="AC23" i="53" s="1"/>
  <c r="K72" i="53" l="1"/>
  <c r="L72" i="53" s="1"/>
  <c r="L44" i="53"/>
  <c r="K71" i="53"/>
  <c r="L71" i="53" s="1"/>
  <c r="K59" i="53"/>
  <c r="L59" i="53" s="1"/>
  <c r="K67" i="53"/>
  <c r="L67" i="53" s="1"/>
  <c r="K78" i="53"/>
  <c r="L78" i="53" s="1"/>
  <c r="K70" i="53"/>
  <c r="L70" i="53" s="1"/>
  <c r="W48" i="53"/>
  <c r="AB48" i="53" s="1"/>
  <c r="AC12" i="53"/>
  <c r="AB10" i="53"/>
  <c r="X26" i="53"/>
  <c r="K47" i="53"/>
  <c r="C50" i="53"/>
  <c r="W49" i="53"/>
  <c r="AB49" i="53" s="1"/>
  <c r="AC14" i="53"/>
  <c r="L50" i="53"/>
  <c r="L82" i="53" l="1"/>
  <c r="X56" i="53"/>
  <c r="AB57" i="53" s="1"/>
  <c r="AC40" i="53"/>
  <c r="AB26" i="53"/>
  <c r="X53" i="53" s="1"/>
  <c r="AB54" i="53" s="1"/>
  <c r="W47" i="53"/>
  <c r="AC10" i="53"/>
  <c r="AC26" i="53" s="1"/>
  <c r="AC44" i="53" l="1"/>
  <c r="AB71" i="53"/>
  <c r="AC71" i="53" s="1"/>
  <c r="AB68" i="53"/>
  <c r="AC68" i="53" s="1"/>
  <c r="AB47" i="53"/>
  <c r="AC50" i="53" s="1"/>
  <c r="W50" i="53"/>
  <c r="AB77" i="53"/>
  <c r="AC77" i="53" s="1"/>
  <c r="AB70" i="53"/>
  <c r="AC70" i="53" s="1"/>
  <c r="AB76" i="53"/>
  <c r="AC76" i="53" s="1"/>
  <c r="AB69" i="53"/>
  <c r="AC69" i="53" s="1"/>
  <c r="AB58" i="53"/>
  <c r="AC58" i="53" s="1"/>
  <c r="AB66" i="53"/>
  <c r="AC66" i="53" s="1"/>
  <c r="AC81" i="53" l="1"/>
  <c r="L84" i="53" s="1"/>
  <c r="K86" i="53" s="1"/>
  <c r="L86" i="53" s="1"/>
  <c r="L87" i="53" s="1"/>
  <c r="L90" i="53" s="1"/>
  <c r="L92" i="53" s="1"/>
  <c r="L140" i="53" s="1"/>
  <c r="D28" i="82" s="1"/>
  <c r="L94" i="53" l="1"/>
  <c r="B136" i="52" l="1"/>
  <c r="B135" i="52"/>
  <c r="V79" i="52"/>
  <c r="V78" i="52"/>
  <c r="Y77" i="52"/>
  <c r="V77" i="52"/>
  <c r="Y76" i="52"/>
  <c r="G76" i="52"/>
  <c r="I76" i="52" s="1"/>
  <c r="AB75" i="52"/>
  <c r="G75" i="52"/>
  <c r="I75" i="52" s="1"/>
  <c r="AB74" i="52"/>
  <c r="Y71" i="52"/>
  <c r="Y70" i="52"/>
  <c r="Y69" i="52"/>
  <c r="Y68" i="52"/>
  <c r="Y66" i="52"/>
  <c r="X65" i="52"/>
  <c r="G65" i="52"/>
  <c r="X64" i="52" s="1"/>
  <c r="X61" i="52"/>
  <c r="X60" i="52"/>
  <c r="AA56" i="52"/>
  <c r="AA53" i="52"/>
  <c r="Z49" i="52"/>
  <c r="G49" i="52"/>
  <c r="Z48" i="52"/>
  <c r="G48" i="52"/>
  <c r="Z47" i="52"/>
  <c r="G47" i="52"/>
  <c r="X40" i="52"/>
  <c r="K40" i="52"/>
  <c r="X39" i="52"/>
  <c r="X37" i="52"/>
  <c r="AB36" i="52"/>
  <c r="AC36" i="52" s="1"/>
  <c r="L36" i="52"/>
  <c r="AB35" i="52"/>
  <c r="AC35" i="52" s="1"/>
  <c r="L35" i="52"/>
  <c r="AB34" i="52"/>
  <c r="AC34" i="52" s="1"/>
  <c r="L34" i="52"/>
  <c r="AB33" i="52"/>
  <c r="AC33" i="52" s="1"/>
  <c r="L33" i="52"/>
  <c r="AB32" i="52"/>
  <c r="AC32" i="52" s="1"/>
  <c r="L32" i="52"/>
  <c r="AB31" i="52"/>
  <c r="AC31" i="52" s="1"/>
  <c r="L31" i="52"/>
  <c r="AB30" i="52"/>
  <c r="AC30" i="52" s="1"/>
  <c r="L30" i="52"/>
  <c r="AB29" i="52"/>
  <c r="AC29" i="52" s="1"/>
  <c r="L29" i="52"/>
  <c r="AB28" i="52"/>
  <c r="AC28" i="52" s="1"/>
  <c r="L28" i="52"/>
  <c r="E26" i="52"/>
  <c r="D26" i="52"/>
  <c r="K25" i="52"/>
  <c r="L25" i="52" s="1"/>
  <c r="K23" i="52"/>
  <c r="L23" i="52" s="1"/>
  <c r="I23" i="52"/>
  <c r="I24" i="52" s="1"/>
  <c r="K24" i="52" s="1"/>
  <c r="L24" i="52" s="1"/>
  <c r="K22" i="52"/>
  <c r="L22" i="52" s="1"/>
  <c r="I21" i="52"/>
  <c r="K21" i="52" s="1"/>
  <c r="L21" i="52" s="1"/>
  <c r="I20" i="52"/>
  <c r="K20" i="52" s="1"/>
  <c r="L20" i="52" s="1"/>
  <c r="K19" i="52"/>
  <c r="L19" i="52" s="1"/>
  <c r="I18" i="52"/>
  <c r="K18" i="52" s="1"/>
  <c r="L18" i="52" s="1"/>
  <c r="I17" i="52"/>
  <c r="K17" i="52" s="1"/>
  <c r="L17" i="52" s="1"/>
  <c r="K16" i="52"/>
  <c r="L16" i="52" s="1"/>
  <c r="I15" i="52"/>
  <c r="K15" i="52" s="1"/>
  <c r="L15" i="52" s="1"/>
  <c r="K14" i="52"/>
  <c r="K13" i="52"/>
  <c r="L13" i="52" s="1"/>
  <c r="I13" i="52"/>
  <c r="M13" i="52"/>
  <c r="K12" i="52"/>
  <c r="I11" i="52"/>
  <c r="K11" i="52" s="1"/>
  <c r="L11" i="52" s="1"/>
  <c r="K10" i="52"/>
  <c r="AB7" i="52"/>
  <c r="X49" i="52" s="1"/>
  <c r="X7" i="52"/>
  <c r="V4" i="52"/>
  <c r="B3" i="52"/>
  <c r="V2" i="52"/>
  <c r="X47" i="52" l="1"/>
  <c r="Y58" i="52"/>
  <c r="AB40" i="52"/>
  <c r="K26" i="52"/>
  <c r="G53" i="52" s="1"/>
  <c r="K54" i="52" s="1"/>
  <c r="C47" i="52"/>
  <c r="L10" i="52"/>
  <c r="AC37" i="52"/>
  <c r="L76" i="52"/>
  <c r="Z75" i="52"/>
  <c r="AC75" i="52" s="1"/>
  <c r="C48" i="52"/>
  <c r="K48" i="52" s="1"/>
  <c r="L12" i="52"/>
  <c r="C49" i="52"/>
  <c r="K49" i="52" s="1"/>
  <c r="L14" i="52"/>
  <c r="L37" i="52"/>
  <c r="L75" i="52"/>
  <c r="Z74" i="52"/>
  <c r="AC74" i="52" s="1"/>
  <c r="M11" i="52"/>
  <c r="M15" i="52"/>
  <c r="G26" i="52"/>
  <c r="X48" i="52"/>
  <c r="L26" i="52" l="1"/>
  <c r="K84" i="52"/>
  <c r="G56" i="52"/>
  <c r="K57" i="52" s="1"/>
  <c r="L40" i="52"/>
  <c r="K47" i="52"/>
  <c r="L50" i="52" s="1"/>
  <c r="C50" i="52"/>
  <c r="K77" i="52"/>
  <c r="L77" i="52" s="1"/>
  <c r="K78" i="52"/>
  <c r="L78" i="52" s="1"/>
  <c r="K67" i="52"/>
  <c r="L67" i="52" s="1"/>
  <c r="K71" i="52"/>
  <c r="L71" i="52" s="1"/>
  <c r="K70" i="52"/>
  <c r="L70" i="52" s="1"/>
  <c r="K59" i="52"/>
  <c r="L59" i="52" s="1"/>
  <c r="L44" i="52" l="1"/>
  <c r="K69" i="52"/>
  <c r="L69" i="52" s="1"/>
  <c r="K72" i="52"/>
  <c r="L72" i="52" s="1"/>
  <c r="X20" i="52"/>
  <c r="AB20" i="52" s="1"/>
  <c r="AC20" i="52" s="1"/>
  <c r="X17" i="52"/>
  <c r="AB17" i="52" s="1"/>
  <c r="AC17" i="52" s="1"/>
  <c r="X24" i="52"/>
  <c r="AB24" i="52" s="1"/>
  <c r="AC24" i="52" s="1"/>
  <c r="X21" i="52"/>
  <c r="AB21" i="52" s="1"/>
  <c r="AC21" i="52" s="1"/>
  <c r="X18" i="52"/>
  <c r="AB18" i="52" s="1"/>
  <c r="AC18" i="52" s="1"/>
  <c r="X15" i="52"/>
  <c r="AB15" i="52" s="1"/>
  <c r="AC15" i="52" s="1"/>
  <c r="X14" i="52"/>
  <c r="AB14" i="52" s="1"/>
  <c r="X11" i="52"/>
  <c r="AB11" i="52" s="1"/>
  <c r="AC11" i="52" s="1"/>
  <c r="X10" i="52"/>
  <c r="X25" i="52"/>
  <c r="AB25" i="52" s="1"/>
  <c r="AC25" i="52" s="1"/>
  <c r="X22" i="52"/>
  <c r="AB22" i="52" s="1"/>
  <c r="AC22" i="52" s="1"/>
  <c r="X19" i="52"/>
  <c r="AB19" i="52" s="1"/>
  <c r="AC19" i="52" s="1"/>
  <c r="X16" i="52"/>
  <c r="AB16" i="52" s="1"/>
  <c r="AC16" i="52" s="1"/>
  <c r="X13" i="52"/>
  <c r="AB13" i="52" s="1"/>
  <c r="AC13" i="52" s="1"/>
  <c r="X12" i="52"/>
  <c r="AB12" i="52" s="1"/>
  <c r="X23" i="52"/>
  <c r="AB23" i="52" s="1"/>
  <c r="AC23" i="52" s="1"/>
  <c r="L82" i="52" l="1"/>
  <c r="W48" i="52"/>
  <c r="AB48" i="52" s="1"/>
  <c r="AC12" i="52"/>
  <c r="W49" i="52"/>
  <c r="AB49" i="52" s="1"/>
  <c r="AC14" i="52"/>
  <c r="X26" i="52"/>
  <c r="AB10" i="52"/>
  <c r="AB26" i="52" l="1"/>
  <c r="X53" i="52" s="1"/>
  <c r="AB54" i="52" s="1"/>
  <c r="W47" i="52"/>
  <c r="AC10" i="52"/>
  <c r="AC26" i="52" s="1"/>
  <c r="X56" i="52"/>
  <c r="AB57" i="52" s="1"/>
  <c r="AC40" i="52"/>
  <c r="AC44" i="52" l="1"/>
  <c r="AB68" i="52"/>
  <c r="AC68" i="52" s="1"/>
  <c r="AB71" i="52"/>
  <c r="AC71" i="52" s="1"/>
  <c r="AB47" i="52"/>
  <c r="AC50" i="52" s="1"/>
  <c r="W50" i="52"/>
  <c r="AB77" i="52"/>
  <c r="AC77" i="52" s="1"/>
  <c r="AB70" i="52"/>
  <c r="AC70" i="52" s="1"/>
  <c r="AB76" i="52"/>
  <c r="AC76" i="52" s="1"/>
  <c r="AB69" i="52"/>
  <c r="AC69" i="52" s="1"/>
  <c r="AB58" i="52"/>
  <c r="AC58" i="52" s="1"/>
  <c r="AB66" i="52"/>
  <c r="AC66" i="52" s="1"/>
  <c r="AC81" i="52" l="1"/>
  <c r="L84" i="52" s="1"/>
  <c r="K86" i="52" s="1"/>
  <c r="B136" i="51"/>
  <c r="B135" i="51"/>
  <c r="V79" i="51"/>
  <c r="V78" i="51"/>
  <c r="Y77" i="51"/>
  <c r="V77" i="51"/>
  <c r="Y76" i="51"/>
  <c r="G76" i="51"/>
  <c r="I76" i="51" s="1"/>
  <c r="AB75" i="51"/>
  <c r="G75" i="51"/>
  <c r="I75" i="51" s="1"/>
  <c r="AB74" i="51"/>
  <c r="Y71" i="51"/>
  <c r="Y70" i="51"/>
  <c r="Y69" i="51"/>
  <c r="Y68" i="51"/>
  <c r="Y66" i="51"/>
  <c r="X65" i="51"/>
  <c r="G65" i="51"/>
  <c r="X64" i="51" s="1"/>
  <c r="X61" i="51"/>
  <c r="X60" i="51"/>
  <c r="AA56" i="51"/>
  <c r="AA53" i="51"/>
  <c r="Z49" i="51"/>
  <c r="G49" i="51"/>
  <c r="Z48" i="51"/>
  <c r="G48" i="51"/>
  <c r="Z47" i="51"/>
  <c r="G47" i="51"/>
  <c r="X40" i="51"/>
  <c r="K40" i="51"/>
  <c r="X39" i="51"/>
  <c r="X37" i="51"/>
  <c r="AB36" i="51"/>
  <c r="AC36" i="51" s="1"/>
  <c r="L36" i="51"/>
  <c r="AB35" i="51"/>
  <c r="AC35" i="51" s="1"/>
  <c r="L35" i="51"/>
  <c r="AB34" i="51"/>
  <c r="AC34" i="51" s="1"/>
  <c r="L34" i="51"/>
  <c r="AB33" i="51"/>
  <c r="AC33" i="51" s="1"/>
  <c r="L33" i="51"/>
  <c r="AB32" i="51"/>
  <c r="AC32" i="51" s="1"/>
  <c r="L32" i="51"/>
  <c r="AC31" i="51"/>
  <c r="AB31" i="51"/>
  <c r="L31" i="51"/>
  <c r="AB30" i="51"/>
  <c r="AC30" i="51" s="1"/>
  <c r="L30" i="51"/>
  <c r="AB29" i="51"/>
  <c r="AC29" i="51" s="1"/>
  <c r="L29" i="51"/>
  <c r="AB28" i="51"/>
  <c r="AC28" i="51" s="1"/>
  <c r="E26" i="51"/>
  <c r="D26" i="51"/>
  <c r="K25" i="51"/>
  <c r="L25" i="51" s="1"/>
  <c r="I23" i="51"/>
  <c r="K23" i="51" s="1"/>
  <c r="L23" i="51" s="1"/>
  <c r="K22" i="51"/>
  <c r="L22" i="51" s="1"/>
  <c r="I20" i="51"/>
  <c r="I21" i="51" s="1"/>
  <c r="K21" i="51" s="1"/>
  <c r="L21" i="51" s="1"/>
  <c r="K20" i="51"/>
  <c r="L20" i="51" s="1"/>
  <c r="K19" i="51"/>
  <c r="L19" i="51" s="1"/>
  <c r="I18" i="51"/>
  <c r="K18" i="51" s="1"/>
  <c r="L18" i="51" s="1"/>
  <c r="I17" i="51"/>
  <c r="K17" i="51"/>
  <c r="L17" i="51" s="1"/>
  <c r="K16" i="51"/>
  <c r="L16" i="51" s="1"/>
  <c r="I15" i="51"/>
  <c r="M15" i="51"/>
  <c r="K14" i="51"/>
  <c r="I13" i="51"/>
  <c r="K13" i="51" s="1"/>
  <c r="L13" i="51" s="1"/>
  <c r="K12" i="51"/>
  <c r="I11" i="51"/>
  <c r="K11" i="51" s="1"/>
  <c r="L11" i="51" s="1"/>
  <c r="M11" i="51"/>
  <c r="AB7" i="51"/>
  <c r="X49" i="51" s="1"/>
  <c r="X7" i="51"/>
  <c r="V4" i="51"/>
  <c r="B3" i="51"/>
  <c r="V2" i="51"/>
  <c r="AC37" i="51" l="1"/>
  <c r="I24" i="51"/>
  <c r="K24" i="51" s="1"/>
  <c r="L24" i="51" s="1"/>
  <c r="Y58" i="51"/>
  <c r="AB40" i="51"/>
  <c r="L86" i="52"/>
  <c r="L87" i="52" s="1"/>
  <c r="L90" i="52" s="1"/>
  <c r="L92" i="52" s="1"/>
  <c r="L140" i="52" s="1"/>
  <c r="D27" i="82" s="1"/>
  <c r="C48" i="51"/>
  <c r="K48" i="51" s="1"/>
  <c r="K15" i="51"/>
  <c r="L15" i="51" s="1"/>
  <c r="G26" i="51"/>
  <c r="K84" i="51" s="1"/>
  <c r="L14" i="51"/>
  <c r="L76" i="51"/>
  <c r="Z75" i="51"/>
  <c r="AC75" i="51" s="1"/>
  <c r="L75" i="51"/>
  <c r="Z74" i="51"/>
  <c r="AC74" i="51" s="1"/>
  <c r="L12" i="51"/>
  <c r="M13" i="51"/>
  <c r="K10" i="51"/>
  <c r="L28" i="51"/>
  <c r="L37" i="51" s="1"/>
  <c r="X48" i="51"/>
  <c r="X47" i="51"/>
  <c r="L94" i="52" l="1"/>
  <c r="C49" i="51"/>
  <c r="K49" i="51" s="1"/>
  <c r="G56" i="51"/>
  <c r="K57" i="51" s="1"/>
  <c r="K69" i="51" s="1"/>
  <c r="L69" i="51" s="1"/>
  <c r="L40" i="51"/>
  <c r="K26" i="51"/>
  <c r="G53" i="51" s="1"/>
  <c r="K54" i="51" s="1"/>
  <c r="C47" i="51"/>
  <c r="L10" i="51"/>
  <c r="L26" i="51" s="1"/>
  <c r="X24" i="51"/>
  <c r="AB24" i="51" s="1"/>
  <c r="AC24" i="51" s="1"/>
  <c r="X21" i="51"/>
  <c r="AB21" i="51" s="1"/>
  <c r="AC21" i="51" s="1"/>
  <c r="X18" i="51"/>
  <c r="AB18" i="51" s="1"/>
  <c r="AC18" i="51" s="1"/>
  <c r="X15" i="51"/>
  <c r="AB15" i="51" s="1"/>
  <c r="AC15" i="51" s="1"/>
  <c r="X14" i="51"/>
  <c r="AB14" i="51" s="1"/>
  <c r="X23" i="51"/>
  <c r="AB23" i="51" s="1"/>
  <c r="AC23" i="51" s="1"/>
  <c r="X20" i="51"/>
  <c r="AB20" i="51" s="1"/>
  <c r="AC20" i="51" s="1"/>
  <c r="X17" i="51"/>
  <c r="AB17" i="51" s="1"/>
  <c r="AC17" i="51" s="1"/>
  <c r="X11" i="51"/>
  <c r="AB11" i="51" s="1"/>
  <c r="AC11" i="51" s="1"/>
  <c r="X10" i="51"/>
  <c r="X25" i="51"/>
  <c r="AB25" i="51" s="1"/>
  <c r="AC25" i="51" s="1"/>
  <c r="X22" i="51"/>
  <c r="AB22" i="51" s="1"/>
  <c r="AC22" i="51" s="1"/>
  <c r="X19" i="51"/>
  <c r="AB19" i="51" s="1"/>
  <c r="AC19" i="51" s="1"/>
  <c r="X16" i="51"/>
  <c r="AB16" i="51" s="1"/>
  <c r="AC16" i="51" s="1"/>
  <c r="X13" i="51"/>
  <c r="AB13" i="51" s="1"/>
  <c r="AC13" i="51" s="1"/>
  <c r="X12" i="51"/>
  <c r="AB12" i="51" s="1"/>
  <c r="K72" i="51" l="1"/>
  <c r="L72" i="51" s="1"/>
  <c r="L44" i="51"/>
  <c r="W49" i="51"/>
  <c r="AB49" i="51" s="1"/>
  <c r="AC14" i="51"/>
  <c r="K47" i="51"/>
  <c r="L50" i="51" s="1"/>
  <c r="C50" i="51"/>
  <c r="W48" i="51"/>
  <c r="AB48" i="51" s="1"/>
  <c r="AC12" i="51"/>
  <c r="X26" i="51"/>
  <c r="AB10" i="51"/>
  <c r="K77" i="51"/>
  <c r="L77" i="51" s="1"/>
  <c r="K67" i="51"/>
  <c r="L67" i="51" s="1"/>
  <c r="K78" i="51"/>
  <c r="L78" i="51" s="1"/>
  <c r="K71" i="51"/>
  <c r="L71" i="51" s="1"/>
  <c r="K70" i="51"/>
  <c r="L70" i="51" s="1"/>
  <c r="K59" i="51"/>
  <c r="L59" i="51" s="1"/>
  <c r="L82" i="51" l="1"/>
  <c r="K86" i="51" s="1"/>
  <c r="X56" i="51"/>
  <c r="AB57" i="51" s="1"/>
  <c r="AC40" i="51"/>
  <c r="AB26" i="51"/>
  <c r="X53" i="51" s="1"/>
  <c r="AB54" i="51" s="1"/>
  <c r="W47" i="51"/>
  <c r="AC10" i="51"/>
  <c r="AC26" i="51" s="1"/>
  <c r="AC44" i="51" l="1"/>
  <c r="AB68" i="51"/>
  <c r="AC68" i="51" s="1"/>
  <c r="AB71" i="51"/>
  <c r="AC71" i="51" s="1"/>
  <c r="AB47" i="51"/>
  <c r="AC50" i="51" s="1"/>
  <c r="W50" i="51"/>
  <c r="L86" i="51"/>
  <c r="L87" i="51" s="1"/>
  <c r="L90" i="51" s="1"/>
  <c r="L92" i="51" s="1"/>
  <c r="L140" i="51" s="1"/>
  <c r="D26" i="82" s="1"/>
  <c r="AB77" i="51"/>
  <c r="AC77" i="51" s="1"/>
  <c r="AB70" i="51"/>
  <c r="AC70" i="51" s="1"/>
  <c r="AB69" i="51"/>
  <c r="AC69" i="51" s="1"/>
  <c r="AB58" i="51"/>
  <c r="AC58" i="51" s="1"/>
  <c r="AB76" i="51"/>
  <c r="AC76" i="51" s="1"/>
  <c r="AB66" i="51"/>
  <c r="AC66" i="51" s="1"/>
  <c r="AC81" i="51" l="1"/>
  <c r="L84" i="51" s="1"/>
  <c r="L94" i="51"/>
  <c r="B136" i="50" l="1"/>
  <c r="B135" i="50"/>
  <c r="V79" i="50"/>
  <c r="V78" i="50"/>
  <c r="Y77" i="50"/>
  <c r="V77" i="50"/>
  <c r="Y76" i="50"/>
  <c r="G76" i="50"/>
  <c r="I76" i="50" s="1"/>
  <c r="AB75" i="50"/>
  <c r="G75" i="50"/>
  <c r="AB74" i="50"/>
  <c r="Y71" i="50"/>
  <c r="Y70" i="50"/>
  <c r="Y69" i="50"/>
  <c r="Y68" i="50"/>
  <c r="Y66" i="50"/>
  <c r="X65" i="50"/>
  <c r="G65" i="50"/>
  <c r="X64" i="50" s="1"/>
  <c r="X61" i="50"/>
  <c r="X60" i="50"/>
  <c r="AA56" i="50"/>
  <c r="AA53" i="50"/>
  <c r="Z49" i="50"/>
  <c r="G49" i="50"/>
  <c r="Z48" i="50"/>
  <c r="G48" i="50"/>
  <c r="Z47" i="50"/>
  <c r="G47" i="50"/>
  <c r="X40" i="50"/>
  <c r="K40" i="50"/>
  <c r="X39" i="50"/>
  <c r="X37" i="50"/>
  <c r="AB36" i="50"/>
  <c r="AC36" i="50" s="1"/>
  <c r="L36" i="50"/>
  <c r="AB35" i="50"/>
  <c r="AC35" i="50" s="1"/>
  <c r="L35" i="50"/>
  <c r="AB34" i="50"/>
  <c r="AC34" i="50" s="1"/>
  <c r="L34" i="50"/>
  <c r="AB33" i="50"/>
  <c r="AC33" i="50" s="1"/>
  <c r="L33" i="50"/>
  <c r="AB32" i="50"/>
  <c r="AC32" i="50" s="1"/>
  <c r="L32" i="50"/>
  <c r="AB31" i="50"/>
  <c r="AC31" i="50" s="1"/>
  <c r="L31" i="50"/>
  <c r="AB30" i="50"/>
  <c r="AC30" i="50" s="1"/>
  <c r="L30" i="50"/>
  <c r="AB29" i="50"/>
  <c r="AC29" i="50" s="1"/>
  <c r="L29" i="50"/>
  <c r="AB28" i="50"/>
  <c r="AC28" i="50" s="1"/>
  <c r="L28" i="50"/>
  <c r="E26" i="50"/>
  <c r="D26" i="50"/>
  <c r="K25" i="50"/>
  <c r="L25" i="50" s="1"/>
  <c r="I23" i="50"/>
  <c r="I24" i="50" s="1"/>
  <c r="K24" i="50" s="1"/>
  <c r="L24" i="50" s="1"/>
  <c r="K22" i="50"/>
  <c r="L22" i="50" s="1"/>
  <c r="I20" i="50"/>
  <c r="K20" i="50" s="1"/>
  <c r="L20" i="50" s="1"/>
  <c r="K19" i="50"/>
  <c r="L19" i="50" s="1"/>
  <c r="I17" i="50"/>
  <c r="K17" i="50" s="1"/>
  <c r="L17" i="50" s="1"/>
  <c r="K16" i="50"/>
  <c r="L16" i="50" s="1"/>
  <c r="M15" i="50"/>
  <c r="I15" i="50"/>
  <c r="K14" i="50"/>
  <c r="L14" i="50" s="1"/>
  <c r="I13" i="50"/>
  <c r="M13" i="50"/>
  <c r="K12" i="50"/>
  <c r="I11" i="50"/>
  <c r="K11" i="50"/>
  <c r="L11" i="50" s="1"/>
  <c r="K10" i="50"/>
  <c r="L10" i="50" s="1"/>
  <c r="AB7" i="50"/>
  <c r="X47" i="50" s="1"/>
  <c r="X7" i="50"/>
  <c r="V4" i="50"/>
  <c r="B3" i="50"/>
  <c r="V2" i="50"/>
  <c r="K23" i="50" l="1"/>
  <c r="L23" i="50" s="1"/>
  <c r="I18" i="50"/>
  <c r="K18" i="50" s="1"/>
  <c r="L18" i="50" s="1"/>
  <c r="I21" i="50"/>
  <c r="K21" i="50" s="1"/>
  <c r="L21" i="50" s="1"/>
  <c r="Y58" i="50"/>
  <c r="I75" i="50"/>
  <c r="Z74" i="50" s="1"/>
  <c r="AC74" i="50" s="1"/>
  <c r="AC37" i="50"/>
  <c r="AB40" i="50"/>
  <c r="K13" i="50"/>
  <c r="L13" i="50" s="1"/>
  <c r="L12" i="50"/>
  <c r="K15" i="50"/>
  <c r="L15" i="50" s="1"/>
  <c r="C47" i="50"/>
  <c r="L76" i="50"/>
  <c r="Z75" i="50"/>
  <c r="AC75" i="50" s="1"/>
  <c r="X49" i="50"/>
  <c r="X48" i="50"/>
  <c r="M11" i="50"/>
  <c r="C49" i="50"/>
  <c r="K49" i="50" s="1"/>
  <c r="G26" i="50"/>
  <c r="L40" i="50" s="1"/>
  <c r="L37" i="50"/>
  <c r="L75" i="50" l="1"/>
  <c r="C48" i="50"/>
  <c r="K48" i="50" s="1"/>
  <c r="L26" i="50"/>
  <c r="L44" i="50" s="1"/>
  <c r="K47" i="50"/>
  <c r="K84" i="50"/>
  <c r="G56" i="50"/>
  <c r="K57" i="50" s="1"/>
  <c r="K26" i="50"/>
  <c r="G53" i="50" s="1"/>
  <c r="K54" i="50" s="1"/>
  <c r="C50" i="50" l="1"/>
  <c r="L50" i="50"/>
  <c r="K77" i="50"/>
  <c r="L77" i="50" s="1"/>
  <c r="K67" i="50"/>
  <c r="L67" i="50" s="1"/>
  <c r="K70" i="50"/>
  <c r="L70" i="50" s="1"/>
  <c r="K59" i="50"/>
  <c r="L59" i="50" s="1"/>
  <c r="K78" i="50"/>
  <c r="L78" i="50" s="1"/>
  <c r="K71" i="50"/>
  <c r="L71" i="50" s="1"/>
  <c r="K69" i="50"/>
  <c r="L69" i="50" s="1"/>
  <c r="K72" i="50"/>
  <c r="L72" i="50" s="1"/>
  <c r="X23" i="50"/>
  <c r="AB23" i="50" s="1"/>
  <c r="AC23" i="50" s="1"/>
  <c r="X17" i="50"/>
  <c r="AB17" i="50" s="1"/>
  <c r="AC17" i="50" s="1"/>
  <c r="X25" i="50"/>
  <c r="AB25" i="50" s="1"/>
  <c r="AC25" i="50" s="1"/>
  <c r="X22" i="50"/>
  <c r="AB22" i="50" s="1"/>
  <c r="AC22" i="50" s="1"/>
  <c r="X19" i="50"/>
  <c r="AB19" i="50" s="1"/>
  <c r="AC19" i="50" s="1"/>
  <c r="X16" i="50"/>
  <c r="AB16" i="50" s="1"/>
  <c r="AC16" i="50" s="1"/>
  <c r="X13" i="50"/>
  <c r="AB13" i="50" s="1"/>
  <c r="AC13" i="50" s="1"/>
  <c r="X12" i="50"/>
  <c r="AB12" i="50" s="1"/>
  <c r="X20" i="50"/>
  <c r="AB20" i="50" s="1"/>
  <c r="AC20" i="50" s="1"/>
  <c r="X21" i="50"/>
  <c r="AB21" i="50" s="1"/>
  <c r="AC21" i="50" s="1"/>
  <c r="X15" i="50"/>
  <c r="AB15" i="50" s="1"/>
  <c r="AC15" i="50" s="1"/>
  <c r="X14" i="50"/>
  <c r="AB14" i="50" s="1"/>
  <c r="X24" i="50"/>
  <c r="AB24" i="50" s="1"/>
  <c r="AC24" i="50" s="1"/>
  <c r="X11" i="50"/>
  <c r="AB11" i="50" s="1"/>
  <c r="AC11" i="50" s="1"/>
  <c r="X18" i="50"/>
  <c r="AB18" i="50" s="1"/>
  <c r="AC18" i="50" s="1"/>
  <c r="X10" i="50"/>
  <c r="L82" i="50" l="1"/>
  <c r="K86" i="50" s="1"/>
  <c r="X26" i="50"/>
  <c r="AB10" i="50"/>
  <c r="AC14" i="50"/>
  <c r="W49" i="50"/>
  <c r="AB49" i="50" s="1"/>
  <c r="W48" i="50"/>
  <c r="AB48" i="50" s="1"/>
  <c r="AC12" i="50"/>
  <c r="W47" i="50" l="1"/>
  <c r="AC10" i="50"/>
  <c r="AC26" i="50" s="1"/>
  <c r="AB26" i="50"/>
  <c r="X53" i="50" s="1"/>
  <c r="AB54" i="50" s="1"/>
  <c r="X56" i="50"/>
  <c r="AB57" i="50" s="1"/>
  <c r="AC40" i="50"/>
  <c r="L86" i="50"/>
  <c r="L87" i="50" s="1"/>
  <c r="L90" i="50" s="1"/>
  <c r="L92" i="50" s="1"/>
  <c r="L140" i="50" s="1"/>
  <c r="D25" i="82" s="1"/>
  <c r="AC44" i="50" l="1"/>
  <c r="L94" i="50"/>
  <c r="AB77" i="50"/>
  <c r="AC77" i="50" s="1"/>
  <c r="AB70" i="50"/>
  <c r="AC70" i="50" s="1"/>
  <c r="AB66" i="50"/>
  <c r="AC66" i="50" s="1"/>
  <c r="AB69" i="50"/>
  <c r="AC69" i="50" s="1"/>
  <c r="AB58" i="50"/>
  <c r="AC58" i="50" s="1"/>
  <c r="AB76" i="50"/>
  <c r="AC76" i="50" s="1"/>
  <c r="AB47" i="50"/>
  <c r="AC50" i="50" s="1"/>
  <c r="W50" i="50"/>
  <c r="AB71" i="50"/>
  <c r="AC71" i="50" s="1"/>
  <c r="AB68" i="50"/>
  <c r="AC68" i="50" s="1"/>
  <c r="AC81" i="50" l="1"/>
  <c r="L84" i="50" s="1"/>
  <c r="B136" i="49"/>
  <c r="B135" i="49"/>
  <c r="V79" i="49"/>
  <c r="V78" i="49"/>
  <c r="Y77" i="49"/>
  <c r="V77" i="49"/>
  <c r="Y76" i="49"/>
  <c r="G76" i="49"/>
  <c r="I76" i="49" s="1"/>
  <c r="AB75" i="49"/>
  <c r="G75" i="49"/>
  <c r="I75" i="49" s="1"/>
  <c r="AB74" i="49"/>
  <c r="Y71" i="49"/>
  <c r="Y70" i="49"/>
  <c r="Y69" i="49"/>
  <c r="Y68" i="49"/>
  <c r="Y66" i="49"/>
  <c r="X65" i="49"/>
  <c r="G65" i="49"/>
  <c r="X64" i="49" s="1"/>
  <c r="X61" i="49"/>
  <c r="X60" i="49"/>
  <c r="AA56" i="49"/>
  <c r="AA53" i="49"/>
  <c r="Z49" i="49"/>
  <c r="G49" i="49"/>
  <c r="Z48" i="49"/>
  <c r="G48" i="49"/>
  <c r="Z47" i="49"/>
  <c r="G47" i="49"/>
  <c r="X40" i="49"/>
  <c r="K40" i="49"/>
  <c r="X39" i="49"/>
  <c r="X37" i="49"/>
  <c r="AB36" i="49"/>
  <c r="AC36" i="49" s="1"/>
  <c r="L36" i="49"/>
  <c r="AB35" i="49"/>
  <c r="AC35" i="49" s="1"/>
  <c r="L35" i="49"/>
  <c r="AB34" i="49"/>
  <c r="AC34" i="49" s="1"/>
  <c r="L34" i="49"/>
  <c r="AB33" i="49"/>
  <c r="AC33" i="49" s="1"/>
  <c r="L33" i="49"/>
  <c r="AB32" i="49"/>
  <c r="AC32" i="49" s="1"/>
  <c r="L32" i="49"/>
  <c r="AB31" i="49"/>
  <c r="AC31" i="49" s="1"/>
  <c r="L31" i="49"/>
  <c r="AB30" i="49"/>
  <c r="AC30" i="49" s="1"/>
  <c r="L30" i="49"/>
  <c r="AB29" i="49"/>
  <c r="AC29" i="49" s="1"/>
  <c r="L29" i="49"/>
  <c r="AB28" i="49"/>
  <c r="AC28" i="49" s="1"/>
  <c r="L28" i="49"/>
  <c r="E26" i="49"/>
  <c r="D26" i="49"/>
  <c r="K25" i="49"/>
  <c r="L25" i="49" s="1"/>
  <c r="I23" i="49"/>
  <c r="K23" i="49" s="1"/>
  <c r="L23" i="49" s="1"/>
  <c r="K22" i="49"/>
  <c r="L22" i="49" s="1"/>
  <c r="I20" i="49"/>
  <c r="K20" i="49" s="1"/>
  <c r="L20" i="49" s="1"/>
  <c r="K19" i="49"/>
  <c r="L19" i="49" s="1"/>
  <c r="I17" i="49"/>
  <c r="K17" i="49" s="1"/>
  <c r="L17" i="49" s="1"/>
  <c r="K16" i="49"/>
  <c r="L16" i="49" s="1"/>
  <c r="I15" i="49"/>
  <c r="K14" i="49"/>
  <c r="I13" i="49"/>
  <c r="M13" i="49"/>
  <c r="K12" i="49"/>
  <c r="I11" i="49"/>
  <c r="K10" i="49"/>
  <c r="L10" i="49" s="1"/>
  <c r="AB7" i="49"/>
  <c r="X49" i="49" s="1"/>
  <c r="X7" i="49"/>
  <c r="V4" i="49"/>
  <c r="B3" i="49"/>
  <c r="V2" i="49"/>
  <c r="I18" i="49" l="1"/>
  <c r="K18" i="49" s="1"/>
  <c r="L18" i="49" s="1"/>
  <c r="I21" i="49"/>
  <c r="K21" i="49" s="1"/>
  <c r="L21" i="49" s="1"/>
  <c r="I24" i="49"/>
  <c r="K24" i="49" s="1"/>
  <c r="L24" i="49" s="1"/>
  <c r="X47" i="49"/>
  <c r="Y58" i="49"/>
  <c r="AB40" i="49"/>
  <c r="K13" i="49"/>
  <c r="L13" i="49" s="1"/>
  <c r="L12" i="49"/>
  <c r="K15" i="49"/>
  <c r="L15" i="49" s="1"/>
  <c r="M15" i="49"/>
  <c r="AC37" i="49"/>
  <c r="L76" i="49"/>
  <c r="Z75" i="49"/>
  <c r="AC75" i="49" s="1"/>
  <c r="K11" i="49"/>
  <c r="L11" i="49" s="1"/>
  <c r="G26" i="49"/>
  <c r="M11" i="49"/>
  <c r="L14" i="49"/>
  <c r="L37" i="49"/>
  <c r="Z74" i="49"/>
  <c r="AC74" i="49" s="1"/>
  <c r="L75" i="49"/>
  <c r="X48" i="49"/>
  <c r="K26" i="49" l="1"/>
  <c r="G53" i="49" s="1"/>
  <c r="K54" i="49" s="1"/>
  <c r="K67" i="49" s="1"/>
  <c r="L67" i="49" s="1"/>
  <c r="C49" i="49"/>
  <c r="K49" i="49" s="1"/>
  <c r="C48" i="49"/>
  <c r="K48" i="49" s="1"/>
  <c r="L26" i="49"/>
  <c r="C47" i="49"/>
  <c r="K84" i="49"/>
  <c r="G56" i="49"/>
  <c r="K57" i="49" s="1"/>
  <c r="L40" i="49"/>
  <c r="K70" i="49" l="1"/>
  <c r="L70" i="49" s="1"/>
  <c r="K77" i="49"/>
  <c r="L77" i="49" s="1"/>
  <c r="K59" i="49"/>
  <c r="L59" i="49" s="1"/>
  <c r="K71" i="49"/>
  <c r="L71" i="49" s="1"/>
  <c r="K78" i="49"/>
  <c r="L78" i="49" s="1"/>
  <c r="L44" i="49"/>
  <c r="K69" i="49"/>
  <c r="L69" i="49" s="1"/>
  <c r="K72" i="49"/>
  <c r="L72" i="49" s="1"/>
  <c r="X20" i="49"/>
  <c r="AB20" i="49" s="1"/>
  <c r="AC20" i="49" s="1"/>
  <c r="X17" i="49"/>
  <c r="AB17" i="49" s="1"/>
  <c r="AC17" i="49" s="1"/>
  <c r="X24" i="49"/>
  <c r="AB24" i="49" s="1"/>
  <c r="AC24" i="49" s="1"/>
  <c r="X21" i="49"/>
  <c r="AB21" i="49" s="1"/>
  <c r="AC21" i="49" s="1"/>
  <c r="X18" i="49"/>
  <c r="AB18" i="49" s="1"/>
  <c r="AC18" i="49" s="1"/>
  <c r="X15" i="49"/>
  <c r="AB15" i="49" s="1"/>
  <c r="AC15" i="49" s="1"/>
  <c r="X14" i="49"/>
  <c r="AB14" i="49" s="1"/>
  <c r="X11" i="49"/>
  <c r="AB11" i="49" s="1"/>
  <c r="AC11" i="49" s="1"/>
  <c r="X10" i="49"/>
  <c r="X25" i="49"/>
  <c r="AB25" i="49" s="1"/>
  <c r="AC25" i="49" s="1"/>
  <c r="X22" i="49"/>
  <c r="AB22" i="49" s="1"/>
  <c r="AC22" i="49" s="1"/>
  <c r="X19" i="49"/>
  <c r="AB19" i="49" s="1"/>
  <c r="AC19" i="49" s="1"/>
  <c r="X16" i="49"/>
  <c r="AB16" i="49" s="1"/>
  <c r="AC16" i="49" s="1"/>
  <c r="X13" i="49"/>
  <c r="AB13" i="49" s="1"/>
  <c r="AC13" i="49" s="1"/>
  <c r="X12" i="49"/>
  <c r="AB12" i="49" s="1"/>
  <c r="X23" i="49"/>
  <c r="AB23" i="49" s="1"/>
  <c r="AC23" i="49" s="1"/>
  <c r="K47" i="49"/>
  <c r="L50" i="49" s="1"/>
  <c r="C50" i="49"/>
  <c r="L82" i="49" l="1"/>
  <c r="K86" i="49" s="1"/>
  <c r="X26" i="49"/>
  <c r="AB10" i="49"/>
  <c r="W48" i="49"/>
  <c r="AB48" i="49" s="1"/>
  <c r="AC12" i="49"/>
  <c r="W49" i="49"/>
  <c r="AB49" i="49" s="1"/>
  <c r="AC14" i="49"/>
  <c r="X56" i="49" l="1"/>
  <c r="AB57" i="49" s="1"/>
  <c r="AC40" i="49"/>
  <c r="W47" i="49"/>
  <c r="AC10" i="49"/>
  <c r="AC26" i="49" s="1"/>
  <c r="AB26" i="49"/>
  <c r="X53" i="49" s="1"/>
  <c r="AB54" i="49" s="1"/>
  <c r="L86" i="49"/>
  <c r="L87" i="49" s="1"/>
  <c r="L90" i="49" s="1"/>
  <c r="L92" i="49" s="1"/>
  <c r="L140" i="49" s="1"/>
  <c r="D24" i="82" s="1"/>
  <c r="AC44" i="49" l="1"/>
  <c r="L94" i="49"/>
  <c r="AB47" i="49"/>
  <c r="AC50" i="49" s="1"/>
  <c r="W50" i="49"/>
  <c r="AB77" i="49"/>
  <c r="AC77" i="49" s="1"/>
  <c r="AB70" i="49"/>
  <c r="AC70" i="49" s="1"/>
  <c r="AB69" i="49"/>
  <c r="AC69" i="49" s="1"/>
  <c r="AB58" i="49"/>
  <c r="AC58" i="49" s="1"/>
  <c r="AB66" i="49"/>
  <c r="AC66" i="49" s="1"/>
  <c r="AB76" i="49"/>
  <c r="AC76" i="49" s="1"/>
  <c r="AB68" i="49"/>
  <c r="AC68" i="49" s="1"/>
  <c r="AB71" i="49"/>
  <c r="AC71" i="49" s="1"/>
  <c r="AC81" i="49" l="1"/>
  <c r="L84" i="49" s="1"/>
  <c r="B136" i="47" l="1"/>
  <c r="B135" i="47"/>
  <c r="V79" i="47"/>
  <c r="V78" i="47"/>
  <c r="Y77" i="47"/>
  <c r="V77" i="47"/>
  <c r="Y76" i="47"/>
  <c r="G76" i="47"/>
  <c r="I76" i="47" s="1"/>
  <c r="AB75" i="47"/>
  <c r="G75" i="47"/>
  <c r="I75" i="47" s="1"/>
  <c r="AB74" i="47"/>
  <c r="Y71" i="47"/>
  <c r="Y70" i="47"/>
  <c r="Y69" i="47"/>
  <c r="Y68" i="47"/>
  <c r="Y66" i="47"/>
  <c r="X65" i="47"/>
  <c r="G65" i="47"/>
  <c r="X64" i="47" s="1"/>
  <c r="Y58" i="47" s="1"/>
  <c r="X61" i="47"/>
  <c r="X60" i="47"/>
  <c r="AA56" i="47"/>
  <c r="AA53" i="47"/>
  <c r="Z49" i="47"/>
  <c r="G49" i="47"/>
  <c r="Z48" i="47"/>
  <c r="G48" i="47"/>
  <c r="Z47" i="47"/>
  <c r="G47" i="47"/>
  <c r="X40" i="47"/>
  <c r="K40" i="47"/>
  <c r="X39" i="47"/>
  <c r="X37" i="47"/>
  <c r="AB36" i="47"/>
  <c r="AC36" i="47" s="1"/>
  <c r="L36" i="47"/>
  <c r="AB35" i="47"/>
  <c r="AC35" i="47" s="1"/>
  <c r="L35" i="47"/>
  <c r="AB34" i="47"/>
  <c r="AC34" i="47" s="1"/>
  <c r="L34" i="47"/>
  <c r="AB33" i="47"/>
  <c r="AC33" i="47" s="1"/>
  <c r="L33" i="47"/>
  <c r="AB32" i="47"/>
  <c r="AC32" i="47" s="1"/>
  <c r="L32" i="47"/>
  <c r="AB31" i="47"/>
  <c r="AC31" i="47" s="1"/>
  <c r="L31" i="47"/>
  <c r="AB30" i="47"/>
  <c r="AC30" i="47" s="1"/>
  <c r="L30" i="47"/>
  <c r="AB29" i="47"/>
  <c r="AC29" i="47" s="1"/>
  <c r="L29" i="47"/>
  <c r="AB28" i="47"/>
  <c r="AC28" i="47" s="1"/>
  <c r="E26" i="47"/>
  <c r="D26" i="47"/>
  <c r="K25" i="47"/>
  <c r="L25" i="47" s="1"/>
  <c r="I23" i="47"/>
  <c r="I24" i="47" s="1"/>
  <c r="K24" i="47" s="1"/>
  <c r="L24" i="47" s="1"/>
  <c r="K23" i="47"/>
  <c r="L23" i="47" s="1"/>
  <c r="K22" i="47"/>
  <c r="L22" i="47" s="1"/>
  <c r="I20" i="47"/>
  <c r="I21" i="47" s="1"/>
  <c r="K21" i="47" s="1"/>
  <c r="L21" i="47" s="1"/>
  <c r="K20" i="47"/>
  <c r="L20" i="47" s="1"/>
  <c r="K19" i="47"/>
  <c r="L19" i="47" s="1"/>
  <c r="I17" i="47"/>
  <c r="K17" i="47" s="1"/>
  <c r="L17" i="47" s="1"/>
  <c r="K16" i="47"/>
  <c r="L16" i="47" s="1"/>
  <c r="I15" i="47"/>
  <c r="K14" i="47"/>
  <c r="I13" i="47"/>
  <c r="K13" i="47" s="1"/>
  <c r="L13" i="47" s="1"/>
  <c r="K12" i="47"/>
  <c r="L12" i="47" s="1"/>
  <c r="I11" i="47"/>
  <c r="K11" i="47" s="1"/>
  <c r="L11" i="47" s="1"/>
  <c r="M11" i="47"/>
  <c r="AB7" i="47"/>
  <c r="X49" i="47" s="1"/>
  <c r="X7" i="47"/>
  <c r="V4" i="47"/>
  <c r="B3" i="47"/>
  <c r="V2" i="47"/>
  <c r="AC37" i="47" l="1"/>
  <c r="I18" i="47"/>
  <c r="K18" i="47" s="1"/>
  <c r="L18" i="47" s="1"/>
  <c r="AB40" i="47"/>
  <c r="M15" i="47"/>
  <c r="K15" i="47"/>
  <c r="L15" i="47" s="1"/>
  <c r="G26" i="47"/>
  <c r="K84" i="47" s="1"/>
  <c r="L76" i="47"/>
  <c r="AC75" i="47"/>
  <c r="C48" i="47"/>
  <c r="K48" i="47" s="1"/>
  <c r="L14" i="47"/>
  <c r="L75" i="47"/>
  <c r="Z74" i="47"/>
  <c r="AC74" i="47" s="1"/>
  <c r="K10" i="47"/>
  <c r="L28" i="47"/>
  <c r="L37" i="47" s="1"/>
  <c r="X48" i="47"/>
  <c r="M13" i="47"/>
  <c r="X47" i="47"/>
  <c r="C49" i="47" l="1"/>
  <c r="K49" i="47" s="1"/>
  <c r="G56" i="47"/>
  <c r="K57" i="47" s="1"/>
  <c r="K72" i="47" s="1"/>
  <c r="L72" i="47" s="1"/>
  <c r="L40" i="47"/>
  <c r="X23" i="47"/>
  <c r="AB23" i="47" s="1"/>
  <c r="AC23" i="47" s="1"/>
  <c r="X20" i="47"/>
  <c r="AB20" i="47" s="1"/>
  <c r="AC20" i="47" s="1"/>
  <c r="X24" i="47"/>
  <c r="AB24" i="47" s="1"/>
  <c r="AC24" i="47" s="1"/>
  <c r="X21" i="47"/>
  <c r="AB21" i="47" s="1"/>
  <c r="AC21" i="47" s="1"/>
  <c r="X18" i="47"/>
  <c r="AB18" i="47" s="1"/>
  <c r="AC18" i="47" s="1"/>
  <c r="X15" i="47"/>
  <c r="AB15" i="47" s="1"/>
  <c r="AC15" i="47" s="1"/>
  <c r="X14" i="47"/>
  <c r="AB14" i="47" s="1"/>
  <c r="X11" i="47"/>
  <c r="AB11" i="47" s="1"/>
  <c r="AC11" i="47" s="1"/>
  <c r="X10" i="47"/>
  <c r="X17" i="47"/>
  <c r="AB17" i="47" s="1"/>
  <c r="AC17" i="47" s="1"/>
  <c r="X25" i="47"/>
  <c r="AB25" i="47" s="1"/>
  <c r="AC25" i="47" s="1"/>
  <c r="X22" i="47"/>
  <c r="AB22" i="47" s="1"/>
  <c r="AC22" i="47" s="1"/>
  <c r="X19" i="47"/>
  <c r="AB19" i="47" s="1"/>
  <c r="AC19" i="47" s="1"/>
  <c r="X16" i="47"/>
  <c r="AB16" i="47" s="1"/>
  <c r="AC16" i="47" s="1"/>
  <c r="X13" i="47"/>
  <c r="AB13" i="47" s="1"/>
  <c r="AC13" i="47" s="1"/>
  <c r="X12" i="47"/>
  <c r="AB12" i="47" s="1"/>
  <c r="K26" i="47"/>
  <c r="G53" i="47" s="1"/>
  <c r="K54" i="47" s="1"/>
  <c r="C47" i="47"/>
  <c r="L10" i="47"/>
  <c r="L26" i="47" s="1"/>
  <c r="K69" i="47" l="1"/>
  <c r="L69" i="47" s="1"/>
  <c r="L44" i="47"/>
  <c r="K47" i="47"/>
  <c r="L50" i="47" s="1"/>
  <c r="C50" i="47"/>
  <c r="W49" i="47"/>
  <c r="AB49" i="47" s="1"/>
  <c r="AC14" i="47"/>
  <c r="K77" i="47"/>
  <c r="L77" i="47" s="1"/>
  <c r="K67" i="47"/>
  <c r="L67" i="47" s="1"/>
  <c r="K78" i="47"/>
  <c r="L78" i="47" s="1"/>
  <c r="K71" i="47"/>
  <c r="L71" i="47" s="1"/>
  <c r="K70" i="47"/>
  <c r="L70" i="47" s="1"/>
  <c r="K59" i="47"/>
  <c r="L59" i="47" s="1"/>
  <c r="W48" i="47"/>
  <c r="AB48" i="47" s="1"/>
  <c r="AC12" i="47"/>
  <c r="X26" i="47"/>
  <c r="AB10" i="47"/>
  <c r="L82" i="47" l="1"/>
  <c r="AB26" i="47"/>
  <c r="X53" i="47" s="1"/>
  <c r="AB54" i="47" s="1"/>
  <c r="W47" i="47"/>
  <c r="AC10" i="47"/>
  <c r="AC26" i="47" s="1"/>
  <c r="X56" i="47"/>
  <c r="AB57" i="47" s="1"/>
  <c r="AC40" i="47"/>
  <c r="AB47" i="47" l="1"/>
  <c r="AC50" i="47" s="1"/>
  <c r="W50" i="47"/>
  <c r="AB77" i="47"/>
  <c r="AC77" i="47" s="1"/>
  <c r="AB70" i="47"/>
  <c r="AC70" i="47" s="1"/>
  <c r="AB69" i="47"/>
  <c r="AC69" i="47" s="1"/>
  <c r="AB58" i="47"/>
  <c r="AC58" i="47" s="1"/>
  <c r="AB76" i="47"/>
  <c r="AC76" i="47" s="1"/>
  <c r="AB66" i="47"/>
  <c r="AC66" i="47" s="1"/>
  <c r="AB68" i="47"/>
  <c r="AC68" i="47" s="1"/>
  <c r="AB71" i="47"/>
  <c r="AC71" i="47" s="1"/>
  <c r="AC44" i="47"/>
  <c r="AC81" i="47" l="1"/>
  <c r="L84" i="47" s="1"/>
  <c r="K86" i="47" s="1"/>
  <c r="L86" i="47" s="1"/>
  <c r="L87" i="47" s="1"/>
  <c r="L90" i="47" s="1"/>
  <c r="L92" i="47" s="1"/>
  <c r="L140" i="47" s="1"/>
  <c r="D23" i="82" s="1"/>
  <c r="L94" i="47" l="1"/>
  <c r="B136" i="46" l="1"/>
  <c r="B135" i="46"/>
  <c r="V79" i="46"/>
  <c r="V78" i="46"/>
  <c r="Y77" i="46"/>
  <c r="V77" i="46"/>
  <c r="Y76" i="46"/>
  <c r="G76" i="46"/>
  <c r="I76" i="46" s="1"/>
  <c r="AB75" i="46"/>
  <c r="G75" i="46"/>
  <c r="AB74" i="46"/>
  <c r="Y71" i="46"/>
  <c r="Y70" i="46"/>
  <c r="Y69" i="46"/>
  <c r="Y68" i="46"/>
  <c r="Y66" i="46"/>
  <c r="X65" i="46"/>
  <c r="G65" i="46"/>
  <c r="X64" i="46" s="1"/>
  <c r="X61" i="46"/>
  <c r="X60" i="46"/>
  <c r="AA56" i="46"/>
  <c r="AA53" i="46"/>
  <c r="Z49" i="46"/>
  <c r="G49" i="46"/>
  <c r="Z48" i="46"/>
  <c r="G48" i="46"/>
  <c r="Z47" i="46"/>
  <c r="G47" i="46"/>
  <c r="X40" i="46"/>
  <c r="K40" i="46"/>
  <c r="X39" i="46"/>
  <c r="X37" i="46"/>
  <c r="AB36" i="46"/>
  <c r="AC36" i="46" s="1"/>
  <c r="L36" i="46"/>
  <c r="AB35" i="46"/>
  <c r="AC35" i="46" s="1"/>
  <c r="L35" i="46"/>
  <c r="AB34" i="46"/>
  <c r="AC34" i="46" s="1"/>
  <c r="L34" i="46"/>
  <c r="AB33" i="46"/>
  <c r="AC33" i="46" s="1"/>
  <c r="L33" i="46"/>
  <c r="AB32" i="46"/>
  <c r="AC32" i="46" s="1"/>
  <c r="L32" i="46"/>
  <c r="AB31" i="46"/>
  <c r="AC31" i="46" s="1"/>
  <c r="L31" i="46"/>
  <c r="AB30" i="46"/>
  <c r="AC30" i="46" s="1"/>
  <c r="L30" i="46"/>
  <c r="AB29" i="46"/>
  <c r="AC29" i="46" s="1"/>
  <c r="L29" i="46"/>
  <c r="AB28" i="46"/>
  <c r="AC28" i="46" s="1"/>
  <c r="L28" i="46"/>
  <c r="E26" i="46"/>
  <c r="D26" i="46"/>
  <c r="K25" i="46"/>
  <c r="L25" i="46" s="1"/>
  <c r="I23" i="46"/>
  <c r="I24" i="46" s="1"/>
  <c r="K24" i="46" s="1"/>
  <c r="L24" i="46" s="1"/>
  <c r="K22" i="46"/>
  <c r="L22" i="46" s="1"/>
  <c r="I20" i="46"/>
  <c r="K20" i="46" s="1"/>
  <c r="L20" i="46" s="1"/>
  <c r="K19" i="46"/>
  <c r="L19" i="46" s="1"/>
  <c r="I18" i="46"/>
  <c r="K18" i="46" s="1"/>
  <c r="L18" i="46" s="1"/>
  <c r="I17" i="46"/>
  <c r="K17" i="46" s="1"/>
  <c r="L17" i="46" s="1"/>
  <c r="K16" i="46"/>
  <c r="L16" i="46" s="1"/>
  <c r="I15" i="46"/>
  <c r="K15" i="46" s="1"/>
  <c r="L15" i="46" s="1"/>
  <c r="K14" i="46"/>
  <c r="I13" i="46"/>
  <c r="K13" i="46" s="1"/>
  <c r="L13" i="46" s="1"/>
  <c r="M13" i="46"/>
  <c r="K12" i="46"/>
  <c r="I11" i="46"/>
  <c r="K11" i="46" s="1"/>
  <c r="L11" i="46" s="1"/>
  <c r="K10" i="46"/>
  <c r="L10" i="46" s="1"/>
  <c r="AB7" i="46"/>
  <c r="X7" i="46"/>
  <c r="V4" i="46"/>
  <c r="B3" i="46"/>
  <c r="V2" i="46"/>
  <c r="K23" i="46" l="1"/>
  <c r="L23" i="46" s="1"/>
  <c r="I21" i="46"/>
  <c r="K21" i="46" s="1"/>
  <c r="L21" i="46" s="1"/>
  <c r="Y58" i="46"/>
  <c r="I75" i="46"/>
  <c r="Z74" i="46" s="1"/>
  <c r="AC74" i="46" s="1"/>
  <c r="AB40" i="46"/>
  <c r="L12" i="46"/>
  <c r="C48" i="46"/>
  <c r="K48" i="46" s="1"/>
  <c r="X49" i="46"/>
  <c r="X48" i="46"/>
  <c r="AC37" i="46"/>
  <c r="X47" i="46"/>
  <c r="M11" i="46"/>
  <c r="C49" i="46"/>
  <c r="K49" i="46" s="1"/>
  <c r="L14" i="46"/>
  <c r="L26" i="46" s="1"/>
  <c r="M15" i="46"/>
  <c r="K26" i="46"/>
  <c r="G53" i="46" s="1"/>
  <c r="K54" i="46" s="1"/>
  <c r="C47" i="46"/>
  <c r="L76" i="46"/>
  <c r="Z75" i="46"/>
  <c r="L75" i="46"/>
  <c r="G26" i="46"/>
  <c r="L37" i="46"/>
  <c r="AC75" i="46"/>
  <c r="K47" i="46" l="1"/>
  <c r="L50" i="46" s="1"/>
  <c r="C50" i="46"/>
  <c r="K77" i="46"/>
  <c r="L77" i="46" s="1"/>
  <c r="K67" i="46"/>
  <c r="L67" i="46" s="1"/>
  <c r="K70" i="46"/>
  <c r="L70" i="46" s="1"/>
  <c r="K59" i="46"/>
  <c r="L59" i="46" s="1"/>
  <c r="K78" i="46"/>
  <c r="L78" i="46" s="1"/>
  <c r="K71" i="46"/>
  <c r="L71" i="46" s="1"/>
  <c r="K84" i="46"/>
  <c r="G56" i="46"/>
  <c r="K57" i="46" s="1"/>
  <c r="L40" i="46"/>
  <c r="L44" i="46" s="1"/>
  <c r="X23" i="46" l="1"/>
  <c r="AB23" i="46" s="1"/>
  <c r="AC23" i="46" s="1"/>
  <c r="X17" i="46"/>
  <c r="AB17" i="46" s="1"/>
  <c r="AC17" i="46" s="1"/>
  <c r="X25" i="46"/>
  <c r="AB25" i="46" s="1"/>
  <c r="AC25" i="46" s="1"/>
  <c r="X22" i="46"/>
  <c r="AB22" i="46" s="1"/>
  <c r="AC22" i="46" s="1"/>
  <c r="X19" i="46"/>
  <c r="AB19" i="46" s="1"/>
  <c r="AC19" i="46" s="1"/>
  <c r="X16" i="46"/>
  <c r="AB16" i="46" s="1"/>
  <c r="AC16" i="46" s="1"/>
  <c r="X13" i="46"/>
  <c r="AB13" i="46" s="1"/>
  <c r="AC13" i="46" s="1"/>
  <c r="X12" i="46"/>
  <c r="AB12" i="46" s="1"/>
  <c r="X20" i="46"/>
  <c r="AB20" i="46" s="1"/>
  <c r="AC20" i="46" s="1"/>
  <c r="X21" i="46"/>
  <c r="AB21" i="46" s="1"/>
  <c r="AC21" i="46" s="1"/>
  <c r="X18" i="46"/>
  <c r="AB18" i="46" s="1"/>
  <c r="AC18" i="46" s="1"/>
  <c r="X14" i="46"/>
  <c r="AB14" i="46" s="1"/>
  <c r="X24" i="46"/>
  <c r="AB24" i="46" s="1"/>
  <c r="AC24" i="46" s="1"/>
  <c r="X11" i="46"/>
  <c r="AB11" i="46" s="1"/>
  <c r="AC11" i="46" s="1"/>
  <c r="X10" i="46"/>
  <c r="X15" i="46"/>
  <c r="AB15" i="46" s="1"/>
  <c r="AC15" i="46" s="1"/>
  <c r="K69" i="46"/>
  <c r="L69" i="46" s="1"/>
  <c r="K72" i="46"/>
  <c r="L72" i="46" s="1"/>
  <c r="L82" i="46" l="1"/>
  <c r="K86" i="46" s="1"/>
  <c r="W49" i="46"/>
  <c r="AB49" i="46" s="1"/>
  <c r="AC14" i="46"/>
  <c r="AB10" i="46"/>
  <c r="X26" i="46"/>
  <c r="W48" i="46"/>
  <c r="AB48" i="46" s="1"/>
  <c r="AC12" i="46"/>
  <c r="L86" i="46" l="1"/>
  <c r="L87" i="46" s="1"/>
  <c r="L90" i="46" s="1"/>
  <c r="L92" i="46" s="1"/>
  <c r="L140" i="46" s="1"/>
  <c r="D22" i="82" s="1"/>
  <c r="W47" i="46"/>
  <c r="AC10" i="46"/>
  <c r="AC26" i="46" s="1"/>
  <c r="AB26" i="46"/>
  <c r="X53" i="46" s="1"/>
  <c r="AB54" i="46" s="1"/>
  <c r="X56" i="46"/>
  <c r="AB57" i="46" s="1"/>
  <c r="AC40" i="46"/>
  <c r="AC44" i="46" l="1"/>
  <c r="L94" i="46"/>
  <c r="AB47" i="46"/>
  <c r="AC50" i="46" s="1"/>
  <c r="W50" i="46"/>
  <c r="AB71" i="46"/>
  <c r="AC71" i="46" s="1"/>
  <c r="AB68" i="46"/>
  <c r="AC68" i="46" s="1"/>
  <c r="AB77" i="46"/>
  <c r="AC77" i="46" s="1"/>
  <c r="AB70" i="46"/>
  <c r="AC70" i="46" s="1"/>
  <c r="AB66" i="46"/>
  <c r="AC66" i="46" s="1"/>
  <c r="AB69" i="46"/>
  <c r="AC69" i="46" s="1"/>
  <c r="AB58" i="46"/>
  <c r="AC58" i="46" s="1"/>
  <c r="AB76" i="46"/>
  <c r="AC76" i="46" s="1"/>
  <c r="AC81" i="46" l="1"/>
  <c r="L84" i="46" s="1"/>
  <c r="B136" i="45"/>
  <c r="B135" i="45"/>
  <c r="V79" i="45"/>
  <c r="V78" i="45"/>
  <c r="Y77" i="45"/>
  <c r="V77" i="45"/>
  <c r="Y76" i="45"/>
  <c r="G76" i="45"/>
  <c r="I76" i="45" s="1"/>
  <c r="AB75" i="45"/>
  <c r="G75" i="45"/>
  <c r="I75" i="45" s="1"/>
  <c r="AB74" i="45"/>
  <c r="Y71" i="45"/>
  <c r="Y70" i="45"/>
  <c r="Y69" i="45"/>
  <c r="Y68" i="45"/>
  <c r="Y66" i="45"/>
  <c r="X65" i="45"/>
  <c r="G65" i="45"/>
  <c r="X64" i="45" s="1"/>
  <c r="X61" i="45"/>
  <c r="X60" i="45"/>
  <c r="AA56" i="45"/>
  <c r="AA53" i="45"/>
  <c r="Z49" i="45"/>
  <c r="G49" i="45"/>
  <c r="Z48" i="45"/>
  <c r="G48" i="45"/>
  <c r="Z47" i="45"/>
  <c r="G47" i="45"/>
  <c r="X40" i="45"/>
  <c r="K40" i="45"/>
  <c r="X39" i="45"/>
  <c r="X37" i="45"/>
  <c r="AB36" i="45"/>
  <c r="AC36" i="45" s="1"/>
  <c r="L36" i="45"/>
  <c r="AB35" i="45"/>
  <c r="AC35" i="45" s="1"/>
  <c r="L35" i="45"/>
  <c r="AB34" i="45"/>
  <c r="AC34" i="45" s="1"/>
  <c r="L34" i="45"/>
  <c r="AC33" i="45"/>
  <c r="AB33" i="45"/>
  <c r="L33" i="45"/>
  <c r="AB32" i="45"/>
  <c r="AC32" i="45" s="1"/>
  <c r="L32" i="45"/>
  <c r="AB31" i="45"/>
  <c r="AC31" i="45" s="1"/>
  <c r="L31" i="45"/>
  <c r="AB30" i="45"/>
  <c r="AC30" i="45" s="1"/>
  <c r="L30" i="45"/>
  <c r="AB29" i="45"/>
  <c r="AC29" i="45" s="1"/>
  <c r="L29" i="45"/>
  <c r="AB28" i="45"/>
  <c r="AC28" i="45" s="1"/>
  <c r="E26" i="45"/>
  <c r="D26" i="45"/>
  <c r="K25" i="45"/>
  <c r="L25" i="45" s="1"/>
  <c r="I23" i="45"/>
  <c r="I24" i="45" s="1"/>
  <c r="K24" i="45" s="1"/>
  <c r="L24" i="45" s="1"/>
  <c r="K22" i="45"/>
  <c r="L22" i="45" s="1"/>
  <c r="I20" i="45"/>
  <c r="I21" i="45" s="1"/>
  <c r="K21" i="45" s="1"/>
  <c r="L21" i="45" s="1"/>
  <c r="K20" i="45"/>
  <c r="L20" i="45" s="1"/>
  <c r="K19" i="45"/>
  <c r="L19" i="45" s="1"/>
  <c r="I17" i="45"/>
  <c r="I18" i="45" s="1"/>
  <c r="K18" i="45" s="1"/>
  <c r="L18" i="45" s="1"/>
  <c r="K16" i="45"/>
  <c r="L16" i="45" s="1"/>
  <c r="I15" i="45"/>
  <c r="K15" i="45" s="1"/>
  <c r="L15" i="45" s="1"/>
  <c r="M15" i="45"/>
  <c r="K14" i="45"/>
  <c r="I13" i="45"/>
  <c r="M13" i="45"/>
  <c r="K12" i="45"/>
  <c r="L12" i="45" s="1"/>
  <c r="I11" i="45"/>
  <c r="M11" i="45"/>
  <c r="AB7" i="45"/>
  <c r="X49" i="45" s="1"/>
  <c r="X7" i="45"/>
  <c r="V4" i="45"/>
  <c r="B3" i="45"/>
  <c r="V2" i="45"/>
  <c r="K17" i="45" l="1"/>
  <c r="L17" i="45" s="1"/>
  <c r="AC37" i="45"/>
  <c r="X48" i="45"/>
  <c r="Y58" i="45"/>
  <c r="K23" i="45"/>
  <c r="L23" i="45" s="1"/>
  <c r="AB40" i="45"/>
  <c r="L75" i="45"/>
  <c r="Z74" i="45"/>
  <c r="AC74" i="45" s="1"/>
  <c r="C49" i="45"/>
  <c r="K49" i="45" s="1"/>
  <c r="L28" i="45"/>
  <c r="L37" i="45" s="1"/>
  <c r="K11" i="45"/>
  <c r="L11" i="45" s="1"/>
  <c r="G26" i="45"/>
  <c r="G56" i="45" s="1"/>
  <c r="K57" i="45" s="1"/>
  <c r="K10" i="45"/>
  <c r="C47" i="45" s="1"/>
  <c r="L76" i="45"/>
  <c r="Z75" i="45"/>
  <c r="AC75" i="45" s="1"/>
  <c r="K13" i="45"/>
  <c r="L14" i="45"/>
  <c r="X47" i="45"/>
  <c r="L10" i="45" l="1"/>
  <c r="L40" i="45"/>
  <c r="K84" i="45"/>
  <c r="X23" i="45" s="1"/>
  <c r="AB23" i="45" s="1"/>
  <c r="AC23" i="45" s="1"/>
  <c r="K69" i="45"/>
  <c r="L69" i="45" s="1"/>
  <c r="K72" i="45"/>
  <c r="L72" i="45" s="1"/>
  <c r="L13" i="45"/>
  <c r="C48" i="45"/>
  <c r="K48" i="45" s="1"/>
  <c r="K26" i="45"/>
  <c r="G53" i="45" s="1"/>
  <c r="K54" i="45" s="1"/>
  <c r="K47" i="45"/>
  <c r="L26" i="45" l="1"/>
  <c r="L44" i="45" s="1"/>
  <c r="X11" i="45"/>
  <c r="AB11" i="45" s="1"/>
  <c r="AC11" i="45" s="1"/>
  <c r="X22" i="45"/>
  <c r="AB22" i="45" s="1"/>
  <c r="AC22" i="45" s="1"/>
  <c r="X21" i="45"/>
  <c r="AB21" i="45" s="1"/>
  <c r="AC21" i="45" s="1"/>
  <c r="X12" i="45"/>
  <c r="AB12" i="45" s="1"/>
  <c r="X13" i="45"/>
  <c r="AB13" i="45" s="1"/>
  <c r="AC13" i="45" s="1"/>
  <c r="X15" i="45"/>
  <c r="AB15" i="45" s="1"/>
  <c r="AC15" i="45" s="1"/>
  <c r="X16" i="45"/>
  <c r="AB16" i="45" s="1"/>
  <c r="AC16" i="45" s="1"/>
  <c r="X20" i="45"/>
  <c r="AB20" i="45" s="1"/>
  <c r="AC20" i="45" s="1"/>
  <c r="X19" i="45"/>
  <c r="AB19" i="45" s="1"/>
  <c r="AC19" i="45" s="1"/>
  <c r="X25" i="45"/>
  <c r="AB25" i="45" s="1"/>
  <c r="AC25" i="45" s="1"/>
  <c r="X10" i="45"/>
  <c r="AB10" i="45" s="1"/>
  <c r="X14" i="45"/>
  <c r="AB14" i="45" s="1"/>
  <c r="AC14" i="45" s="1"/>
  <c r="X18" i="45"/>
  <c r="AB18" i="45" s="1"/>
  <c r="AC18" i="45" s="1"/>
  <c r="X24" i="45"/>
  <c r="AB24" i="45" s="1"/>
  <c r="AC24" i="45" s="1"/>
  <c r="X17" i="45"/>
  <c r="AB17" i="45" s="1"/>
  <c r="AC17" i="45" s="1"/>
  <c r="AC12" i="45"/>
  <c r="C50" i="45"/>
  <c r="K77" i="45"/>
  <c r="L77" i="45" s="1"/>
  <c r="K67" i="45"/>
  <c r="L67" i="45" s="1"/>
  <c r="K78" i="45"/>
  <c r="L78" i="45" s="1"/>
  <c r="K71" i="45"/>
  <c r="L71" i="45" s="1"/>
  <c r="K70" i="45"/>
  <c r="L70" i="45" s="1"/>
  <c r="K59" i="45"/>
  <c r="L59" i="45" s="1"/>
  <c r="L50" i="45"/>
  <c r="L82" i="45" l="1"/>
  <c r="X26" i="45"/>
  <c r="AC40" i="45" s="1"/>
  <c r="W49" i="45"/>
  <c r="AB49" i="45" s="1"/>
  <c r="W48" i="45"/>
  <c r="AB48" i="45" s="1"/>
  <c r="AC10" i="45"/>
  <c r="AC26" i="45" s="1"/>
  <c r="W47" i="45"/>
  <c r="AB26" i="45"/>
  <c r="X53" i="45" s="1"/>
  <c r="AB54" i="45" s="1"/>
  <c r="X56" i="45" l="1"/>
  <c r="AB57" i="45" s="1"/>
  <c r="AB68" i="45" s="1"/>
  <c r="AC68" i="45" s="1"/>
  <c r="AC44" i="45"/>
  <c r="AB77" i="45"/>
  <c r="AC77" i="45" s="1"/>
  <c r="AB70" i="45"/>
  <c r="AC70" i="45" s="1"/>
  <c r="AB69" i="45"/>
  <c r="AC69" i="45" s="1"/>
  <c r="AB58" i="45"/>
  <c r="AC58" i="45" s="1"/>
  <c r="AB76" i="45"/>
  <c r="AC76" i="45" s="1"/>
  <c r="AB66" i="45"/>
  <c r="AC66" i="45" s="1"/>
  <c r="AB47" i="45"/>
  <c r="AC50" i="45" s="1"/>
  <c r="W50" i="45"/>
  <c r="AB71" i="45" l="1"/>
  <c r="AC71" i="45" s="1"/>
  <c r="AC81" i="45" s="1"/>
  <c r="L84" i="45" s="1"/>
  <c r="K86" i="45" s="1"/>
  <c r="L86" i="45" s="1"/>
  <c r="L87" i="45" s="1"/>
  <c r="L90" i="45" s="1"/>
  <c r="L92" i="45" s="1"/>
  <c r="L140" i="45" s="1"/>
  <c r="D21" i="82" s="1"/>
  <c r="L94" i="45" l="1"/>
  <c r="B136" i="43" l="1"/>
  <c r="B135" i="43"/>
  <c r="V79" i="43"/>
  <c r="V78" i="43"/>
  <c r="Y77" i="43"/>
  <c r="V77" i="43"/>
  <c r="Y76" i="43"/>
  <c r="G76" i="43"/>
  <c r="I76" i="43" s="1"/>
  <c r="AB75" i="43"/>
  <c r="G75" i="43"/>
  <c r="AB74" i="43"/>
  <c r="Y71" i="43"/>
  <c r="Y70" i="43"/>
  <c r="Y69" i="43"/>
  <c r="Y68" i="43"/>
  <c r="Y66" i="43"/>
  <c r="X65" i="43"/>
  <c r="G65" i="43"/>
  <c r="X64" i="43" s="1"/>
  <c r="X61" i="43"/>
  <c r="X60" i="43"/>
  <c r="AA56" i="43"/>
  <c r="AA53" i="43"/>
  <c r="Z49" i="43"/>
  <c r="G49" i="43"/>
  <c r="Z48" i="43"/>
  <c r="G48" i="43"/>
  <c r="Z47" i="43"/>
  <c r="G47" i="43"/>
  <c r="X40" i="43"/>
  <c r="K40" i="43"/>
  <c r="X39" i="43"/>
  <c r="X37" i="43"/>
  <c r="AB36" i="43"/>
  <c r="AC36" i="43" s="1"/>
  <c r="L36" i="43"/>
  <c r="AB35" i="43"/>
  <c r="AC35" i="43" s="1"/>
  <c r="L35" i="43"/>
  <c r="AB34" i="43"/>
  <c r="AC34" i="43" s="1"/>
  <c r="L34" i="43"/>
  <c r="AB33" i="43"/>
  <c r="AC33" i="43" s="1"/>
  <c r="L33" i="43"/>
  <c r="AB32" i="43"/>
  <c r="AC32" i="43" s="1"/>
  <c r="L32" i="43"/>
  <c r="AC31" i="43"/>
  <c r="AB31" i="43"/>
  <c r="L31" i="43"/>
  <c r="AB30" i="43"/>
  <c r="AC30" i="43" s="1"/>
  <c r="L30" i="43"/>
  <c r="AB29" i="43"/>
  <c r="AC29" i="43" s="1"/>
  <c r="L29" i="43"/>
  <c r="AB28" i="43"/>
  <c r="AC28" i="43" s="1"/>
  <c r="L28" i="43"/>
  <c r="E26" i="43"/>
  <c r="D26" i="43"/>
  <c r="K25" i="43"/>
  <c r="L25" i="43" s="1"/>
  <c r="I23" i="43"/>
  <c r="I24" i="43" s="1"/>
  <c r="K24" i="43" s="1"/>
  <c r="L24" i="43" s="1"/>
  <c r="K22" i="43"/>
  <c r="L22" i="43" s="1"/>
  <c r="I20" i="43"/>
  <c r="I21" i="43" s="1"/>
  <c r="K21" i="43" s="1"/>
  <c r="L21" i="43" s="1"/>
  <c r="K20" i="43"/>
  <c r="L20" i="43" s="1"/>
  <c r="K19" i="43"/>
  <c r="L19" i="43" s="1"/>
  <c r="I17" i="43"/>
  <c r="I18" i="43" s="1"/>
  <c r="K18" i="43" s="1"/>
  <c r="L18" i="43" s="1"/>
  <c r="K16" i="43"/>
  <c r="L16" i="43" s="1"/>
  <c r="I15" i="43"/>
  <c r="K15" i="43" s="1"/>
  <c r="L15" i="43" s="1"/>
  <c r="M15" i="43"/>
  <c r="K14" i="43"/>
  <c r="I13" i="43"/>
  <c r="M13" i="43"/>
  <c r="K12" i="43"/>
  <c r="L12" i="43" s="1"/>
  <c r="I11" i="43"/>
  <c r="M11" i="43"/>
  <c r="AB7" i="43"/>
  <c r="X49" i="43" s="1"/>
  <c r="X7" i="43"/>
  <c r="V4" i="43"/>
  <c r="B3" i="43"/>
  <c r="V2" i="43"/>
  <c r="K17" i="43" l="1"/>
  <c r="L17" i="43" s="1"/>
  <c r="AC37" i="43"/>
  <c r="K23" i="43"/>
  <c r="L23" i="43" s="1"/>
  <c r="X48" i="43"/>
  <c r="Y58" i="43"/>
  <c r="I75" i="43"/>
  <c r="L75" i="43" s="1"/>
  <c r="AB40" i="43"/>
  <c r="L37" i="43"/>
  <c r="G26" i="43"/>
  <c r="G56" i="43" s="1"/>
  <c r="K57" i="43" s="1"/>
  <c r="K11" i="43"/>
  <c r="L11" i="43" s="1"/>
  <c r="K10" i="43"/>
  <c r="L10" i="43" s="1"/>
  <c r="L76" i="43"/>
  <c r="Z75" i="43"/>
  <c r="AC75" i="43" s="1"/>
  <c r="C49" i="43"/>
  <c r="K49" i="43" s="1"/>
  <c r="Z74" i="43"/>
  <c r="AC74" i="43" s="1"/>
  <c r="K13" i="43"/>
  <c r="L14" i="43"/>
  <c r="X47" i="43"/>
  <c r="K84" i="43" l="1"/>
  <c r="X17" i="43" s="1"/>
  <c r="AB17" i="43" s="1"/>
  <c r="AC17" i="43" s="1"/>
  <c r="C47" i="43"/>
  <c r="K47" i="43" s="1"/>
  <c r="L40" i="43"/>
  <c r="L13" i="43"/>
  <c r="L26" i="43" s="1"/>
  <c r="C48" i="43"/>
  <c r="K48" i="43" s="1"/>
  <c r="K69" i="43"/>
  <c r="L69" i="43" s="1"/>
  <c r="K72" i="43"/>
  <c r="L72" i="43" s="1"/>
  <c r="K26" i="43"/>
  <c r="G53" i="43" s="1"/>
  <c r="K54" i="43" s="1"/>
  <c r="X10" i="43" l="1"/>
  <c r="AB10" i="43" s="1"/>
  <c r="X21" i="43"/>
  <c r="AB21" i="43" s="1"/>
  <c r="AC21" i="43" s="1"/>
  <c r="X20" i="43"/>
  <c r="AB20" i="43" s="1"/>
  <c r="AC20" i="43" s="1"/>
  <c r="X11" i="43"/>
  <c r="AB11" i="43" s="1"/>
  <c r="AC11" i="43" s="1"/>
  <c r="X23" i="43"/>
  <c r="AB23" i="43" s="1"/>
  <c r="AC23" i="43" s="1"/>
  <c r="X22" i="43"/>
  <c r="AB22" i="43" s="1"/>
  <c r="AC22" i="43" s="1"/>
  <c r="X15" i="43"/>
  <c r="AB15" i="43" s="1"/>
  <c r="AC15" i="43" s="1"/>
  <c r="X13" i="43"/>
  <c r="AB13" i="43" s="1"/>
  <c r="AC13" i="43" s="1"/>
  <c r="X19" i="43"/>
  <c r="AB19" i="43" s="1"/>
  <c r="AC19" i="43" s="1"/>
  <c r="X12" i="43"/>
  <c r="AB12" i="43" s="1"/>
  <c r="AC12" i="43" s="1"/>
  <c r="X25" i="43"/>
  <c r="AB25" i="43" s="1"/>
  <c r="AC25" i="43" s="1"/>
  <c r="X18" i="43"/>
  <c r="AB18" i="43" s="1"/>
  <c r="AC18" i="43" s="1"/>
  <c r="X16" i="43"/>
  <c r="AB16" i="43" s="1"/>
  <c r="AC16" i="43" s="1"/>
  <c r="L44" i="43"/>
  <c r="X14" i="43"/>
  <c r="AB14" i="43" s="1"/>
  <c r="AC14" i="43" s="1"/>
  <c r="X24" i="43"/>
  <c r="AB24" i="43" s="1"/>
  <c r="AC24" i="43" s="1"/>
  <c r="L50" i="43"/>
  <c r="K77" i="43"/>
  <c r="L77" i="43" s="1"/>
  <c r="K67" i="43"/>
  <c r="L67" i="43" s="1"/>
  <c r="K78" i="43"/>
  <c r="L78" i="43" s="1"/>
  <c r="K71" i="43"/>
  <c r="L71" i="43" s="1"/>
  <c r="K70" i="43"/>
  <c r="L70" i="43" s="1"/>
  <c r="K59" i="43"/>
  <c r="L59" i="43" s="1"/>
  <c r="C50" i="43"/>
  <c r="W48" i="43" l="1"/>
  <c r="AB48" i="43" s="1"/>
  <c r="W49" i="43"/>
  <c r="AB49" i="43" s="1"/>
  <c r="X26" i="43"/>
  <c r="AC40" i="43" s="1"/>
  <c r="L82" i="43"/>
  <c r="K86" i="43" s="1"/>
  <c r="W47" i="43"/>
  <c r="AC10" i="43"/>
  <c r="AC26" i="43" s="1"/>
  <c r="AB26" i="43"/>
  <c r="X53" i="43" s="1"/>
  <c r="AB54" i="43" s="1"/>
  <c r="X56" i="43" l="1"/>
  <c r="AB57" i="43" s="1"/>
  <c r="AB68" i="43" s="1"/>
  <c r="AC68" i="43" s="1"/>
  <c r="AC44" i="43"/>
  <c r="AB77" i="43"/>
  <c r="AC77" i="43" s="1"/>
  <c r="AB70" i="43"/>
  <c r="AC70" i="43" s="1"/>
  <c r="AB69" i="43"/>
  <c r="AC69" i="43" s="1"/>
  <c r="AB58" i="43"/>
  <c r="AC58" i="43" s="1"/>
  <c r="AB76" i="43"/>
  <c r="AC76" i="43" s="1"/>
  <c r="AB66" i="43"/>
  <c r="AC66" i="43" s="1"/>
  <c r="AB47" i="43"/>
  <c r="AC50" i="43" s="1"/>
  <c r="W50" i="43"/>
  <c r="L86" i="43"/>
  <c r="L87" i="43" s="1"/>
  <c r="L90" i="43" s="1"/>
  <c r="L92" i="43" s="1"/>
  <c r="L140" i="43" s="1"/>
  <c r="D20" i="82" s="1"/>
  <c r="AB71" i="43"/>
  <c r="AC71" i="43" s="1"/>
  <c r="AC81" i="43" l="1"/>
  <c r="L84" i="43" s="1"/>
  <c r="L94" i="43"/>
  <c r="B136" i="42" l="1"/>
  <c r="B135" i="42"/>
  <c r="V79" i="42"/>
  <c r="V78" i="42"/>
  <c r="Y77" i="42"/>
  <c r="V77" i="42"/>
  <c r="Y76" i="42"/>
  <c r="G76" i="42"/>
  <c r="I76" i="42" s="1"/>
  <c r="AB75" i="42"/>
  <c r="G75" i="42"/>
  <c r="I75" i="42" s="1"/>
  <c r="AB74" i="42"/>
  <c r="Y71" i="42"/>
  <c r="Y70" i="42"/>
  <c r="Y69" i="42"/>
  <c r="Y68" i="42"/>
  <c r="Y66" i="42"/>
  <c r="X65" i="42"/>
  <c r="G65" i="42"/>
  <c r="X64" i="42" s="1"/>
  <c r="X61" i="42"/>
  <c r="X60" i="42"/>
  <c r="AA56" i="42"/>
  <c r="AA53" i="42"/>
  <c r="Z49" i="42"/>
  <c r="G49" i="42"/>
  <c r="Z48" i="42"/>
  <c r="G48" i="42"/>
  <c r="Z47" i="42"/>
  <c r="G47" i="42"/>
  <c r="X40" i="42"/>
  <c r="K40" i="42"/>
  <c r="X39" i="42"/>
  <c r="X37" i="42"/>
  <c r="AB36" i="42"/>
  <c r="AC36" i="42" s="1"/>
  <c r="L36" i="42"/>
  <c r="AB35" i="42"/>
  <c r="AC35" i="42" s="1"/>
  <c r="L35" i="42"/>
  <c r="AB34" i="42"/>
  <c r="AC34" i="42" s="1"/>
  <c r="L34" i="42"/>
  <c r="AB33" i="42"/>
  <c r="AC33" i="42" s="1"/>
  <c r="L33" i="42"/>
  <c r="AB32" i="42"/>
  <c r="AC32" i="42" s="1"/>
  <c r="L32" i="42"/>
  <c r="AC31" i="42"/>
  <c r="AB31" i="42"/>
  <c r="L31" i="42"/>
  <c r="AB30" i="42"/>
  <c r="AC30" i="42" s="1"/>
  <c r="L30" i="42"/>
  <c r="AB29" i="42"/>
  <c r="AC29" i="42" s="1"/>
  <c r="L29" i="42"/>
  <c r="AB28" i="42"/>
  <c r="AC28" i="42" s="1"/>
  <c r="E26" i="42"/>
  <c r="D26" i="42"/>
  <c r="K25" i="42"/>
  <c r="L25" i="42" s="1"/>
  <c r="I23" i="42"/>
  <c r="I24" i="42" s="1"/>
  <c r="K24" i="42" s="1"/>
  <c r="L24" i="42" s="1"/>
  <c r="K22" i="42"/>
  <c r="L22" i="42" s="1"/>
  <c r="I20" i="42"/>
  <c r="I21" i="42" s="1"/>
  <c r="K21" i="42" s="1"/>
  <c r="L21" i="42" s="1"/>
  <c r="K20" i="42"/>
  <c r="L20" i="42" s="1"/>
  <c r="K19" i="42"/>
  <c r="L19" i="42" s="1"/>
  <c r="I17" i="42"/>
  <c r="I18" i="42" s="1"/>
  <c r="K18" i="42" s="1"/>
  <c r="L18" i="42" s="1"/>
  <c r="K16" i="42"/>
  <c r="L16" i="42" s="1"/>
  <c r="I15" i="42"/>
  <c r="K15" i="42" s="1"/>
  <c r="L15" i="42" s="1"/>
  <c r="M15" i="42"/>
  <c r="K14" i="42"/>
  <c r="I13" i="42"/>
  <c r="M13" i="42"/>
  <c r="K12" i="42"/>
  <c r="L12" i="42" s="1"/>
  <c r="I11" i="42"/>
  <c r="M11" i="42"/>
  <c r="AB7" i="42"/>
  <c r="X49" i="42" s="1"/>
  <c r="X7" i="42"/>
  <c r="V4" i="42"/>
  <c r="B3" i="42"/>
  <c r="V2" i="42"/>
  <c r="K17" i="42" l="1"/>
  <c r="L17" i="42" s="1"/>
  <c r="K23" i="42"/>
  <c r="L23" i="42" s="1"/>
  <c r="AC37" i="42"/>
  <c r="X48" i="42"/>
  <c r="Y58" i="42"/>
  <c r="AB40" i="42"/>
  <c r="L75" i="42"/>
  <c r="Z74" i="42"/>
  <c r="AC74" i="42" s="1"/>
  <c r="L28" i="42"/>
  <c r="L37" i="42" s="1"/>
  <c r="K11" i="42"/>
  <c r="L11" i="42" s="1"/>
  <c r="G26" i="42"/>
  <c r="G56" i="42" s="1"/>
  <c r="K57" i="42" s="1"/>
  <c r="K10" i="42"/>
  <c r="L10" i="42" s="1"/>
  <c r="L76" i="42"/>
  <c r="Z75" i="42"/>
  <c r="AC75" i="42" s="1"/>
  <c r="C49" i="42"/>
  <c r="K49" i="42" s="1"/>
  <c r="K13" i="42"/>
  <c r="L14" i="42"/>
  <c r="X47" i="42"/>
  <c r="C47" i="42" l="1"/>
  <c r="K47" i="42" s="1"/>
  <c r="K84" i="42"/>
  <c r="X20" i="42" s="1"/>
  <c r="AB20" i="42" s="1"/>
  <c r="AC20" i="42" s="1"/>
  <c r="L40" i="42"/>
  <c r="K69" i="42"/>
  <c r="L69" i="42" s="1"/>
  <c r="K72" i="42"/>
  <c r="L72" i="42" s="1"/>
  <c r="L13" i="42"/>
  <c r="L26" i="42" s="1"/>
  <c r="C48" i="42"/>
  <c r="K48" i="42" s="1"/>
  <c r="K26" i="42"/>
  <c r="G53" i="42" s="1"/>
  <c r="K54" i="42" s="1"/>
  <c r="X22" i="42" l="1"/>
  <c r="AB22" i="42" s="1"/>
  <c r="AC22" i="42" s="1"/>
  <c r="X16" i="42"/>
  <c r="AB16" i="42" s="1"/>
  <c r="AC16" i="42" s="1"/>
  <c r="X19" i="42"/>
  <c r="AB19" i="42" s="1"/>
  <c r="AC19" i="42" s="1"/>
  <c r="X18" i="42"/>
  <c r="AB18" i="42" s="1"/>
  <c r="AC18" i="42" s="1"/>
  <c r="L50" i="42"/>
  <c r="L44" i="42"/>
  <c r="X10" i="42"/>
  <c r="AB10" i="42" s="1"/>
  <c r="X23" i="42"/>
  <c r="AB23" i="42" s="1"/>
  <c r="AC23" i="42" s="1"/>
  <c r="X13" i="42"/>
  <c r="AB13" i="42" s="1"/>
  <c r="AC13" i="42" s="1"/>
  <c r="X14" i="42"/>
  <c r="AB14" i="42" s="1"/>
  <c r="AC14" i="42" s="1"/>
  <c r="X24" i="42"/>
  <c r="AB24" i="42" s="1"/>
  <c r="AC24" i="42" s="1"/>
  <c r="X17" i="42"/>
  <c r="AB17" i="42" s="1"/>
  <c r="AC17" i="42" s="1"/>
  <c r="X11" i="42"/>
  <c r="AB11" i="42" s="1"/>
  <c r="AC11" i="42" s="1"/>
  <c r="X15" i="42"/>
  <c r="AB15" i="42" s="1"/>
  <c r="AC15" i="42" s="1"/>
  <c r="X21" i="42"/>
  <c r="AB21" i="42" s="1"/>
  <c r="AC21" i="42" s="1"/>
  <c r="X12" i="42"/>
  <c r="AB12" i="42" s="1"/>
  <c r="AC12" i="42" s="1"/>
  <c r="X25" i="42"/>
  <c r="AB25" i="42" s="1"/>
  <c r="AC25" i="42" s="1"/>
  <c r="K77" i="42"/>
  <c r="L77" i="42" s="1"/>
  <c r="K67" i="42"/>
  <c r="L67" i="42" s="1"/>
  <c r="K70" i="42"/>
  <c r="L70" i="42" s="1"/>
  <c r="K59" i="42"/>
  <c r="L59" i="42" s="1"/>
  <c r="K78" i="42"/>
  <c r="L78" i="42" s="1"/>
  <c r="K71" i="42"/>
  <c r="L71" i="42" s="1"/>
  <c r="C50" i="42"/>
  <c r="W48" i="42" l="1"/>
  <c r="AB48" i="42" s="1"/>
  <c r="X26" i="42"/>
  <c r="X56" i="42" s="1"/>
  <c r="AB57" i="42" s="1"/>
  <c r="W49" i="42"/>
  <c r="AB49" i="42" s="1"/>
  <c r="L82" i="42"/>
  <c r="AC10" i="42"/>
  <c r="AC26" i="42" s="1"/>
  <c r="W47" i="42"/>
  <c r="AB26" i="42"/>
  <c r="X53" i="42" s="1"/>
  <c r="AB54" i="42" s="1"/>
  <c r="AC40" i="42" l="1"/>
  <c r="AC44" i="42" s="1"/>
  <c r="AB47" i="42"/>
  <c r="AC50" i="42" s="1"/>
  <c r="W50" i="42"/>
  <c r="AB77" i="42"/>
  <c r="AC77" i="42" s="1"/>
  <c r="AB70" i="42"/>
  <c r="AC70" i="42" s="1"/>
  <c r="AB69" i="42"/>
  <c r="AC69" i="42" s="1"/>
  <c r="AB58" i="42"/>
  <c r="AC58" i="42" s="1"/>
  <c r="AB76" i="42"/>
  <c r="AC76" i="42" s="1"/>
  <c r="AB66" i="42"/>
  <c r="AC66" i="42" s="1"/>
  <c r="AB68" i="42"/>
  <c r="AC68" i="42" s="1"/>
  <c r="AB71" i="42"/>
  <c r="AC71" i="42" s="1"/>
  <c r="AC81" i="42" l="1"/>
  <c r="L84" i="42" s="1"/>
  <c r="K86" i="42" s="1"/>
  <c r="L86" i="42" s="1"/>
  <c r="L87" i="42" s="1"/>
  <c r="L90" i="42" s="1"/>
  <c r="L92" i="42" s="1"/>
  <c r="L140" i="42" s="1"/>
  <c r="D19" i="82" s="1"/>
  <c r="L94" i="42" l="1"/>
  <c r="B136" i="41"/>
  <c r="B135" i="41"/>
  <c r="V79" i="41"/>
  <c r="V78" i="41"/>
  <c r="Y77" i="41"/>
  <c r="V77" i="41"/>
  <c r="Y76" i="41"/>
  <c r="G76" i="41"/>
  <c r="I76" i="41" s="1"/>
  <c r="AB75" i="41"/>
  <c r="G75" i="41"/>
  <c r="I75" i="41" s="1"/>
  <c r="AB74" i="41"/>
  <c r="Y71" i="41"/>
  <c r="Y70" i="41"/>
  <c r="Y69" i="41"/>
  <c r="Y68" i="41"/>
  <c r="Y66" i="41"/>
  <c r="X65" i="41"/>
  <c r="G65" i="41"/>
  <c r="X64" i="41" s="1"/>
  <c r="X61" i="41"/>
  <c r="X60" i="41"/>
  <c r="AA56" i="41"/>
  <c r="AA53" i="41"/>
  <c r="Z49" i="41"/>
  <c r="G49" i="41"/>
  <c r="Z48" i="41"/>
  <c r="G48" i="41"/>
  <c r="Z47" i="41"/>
  <c r="G47" i="41"/>
  <c r="X40" i="41"/>
  <c r="K40" i="41"/>
  <c r="X39" i="41"/>
  <c r="X37" i="41"/>
  <c r="AB36" i="41"/>
  <c r="AC36" i="41" s="1"/>
  <c r="L36" i="41"/>
  <c r="AB35" i="41"/>
  <c r="AC35" i="41" s="1"/>
  <c r="L35" i="41"/>
  <c r="AB34" i="41"/>
  <c r="AC34" i="41" s="1"/>
  <c r="L34" i="41"/>
  <c r="AB33" i="41"/>
  <c r="AC33" i="41" s="1"/>
  <c r="L33" i="41"/>
  <c r="AB32" i="41"/>
  <c r="AC32" i="41" s="1"/>
  <c r="L32" i="41"/>
  <c r="AB31" i="41"/>
  <c r="AC31" i="41" s="1"/>
  <c r="L31" i="41"/>
  <c r="AB30" i="41"/>
  <c r="AC30" i="41" s="1"/>
  <c r="L30" i="41"/>
  <c r="AB29" i="41"/>
  <c r="AC29" i="41" s="1"/>
  <c r="L29" i="41"/>
  <c r="AB28" i="41"/>
  <c r="AC28" i="41" s="1"/>
  <c r="L28" i="41"/>
  <c r="E26" i="41"/>
  <c r="D26" i="41"/>
  <c r="K25" i="41"/>
  <c r="L25" i="41" s="1"/>
  <c r="I23" i="41"/>
  <c r="K23" i="41" s="1"/>
  <c r="L23" i="41" s="1"/>
  <c r="K22" i="41"/>
  <c r="L22" i="41" s="1"/>
  <c r="I20" i="41"/>
  <c r="K20" i="41" s="1"/>
  <c r="L20" i="41" s="1"/>
  <c r="K19" i="41"/>
  <c r="L19" i="41" s="1"/>
  <c r="I17" i="41"/>
  <c r="I18" i="41" s="1"/>
  <c r="K18" i="41" s="1"/>
  <c r="L18" i="41" s="1"/>
  <c r="K16" i="41"/>
  <c r="L16" i="41" s="1"/>
  <c r="I15" i="41"/>
  <c r="K15" i="41"/>
  <c r="L15" i="41" s="1"/>
  <c r="K14" i="41"/>
  <c r="I13" i="41"/>
  <c r="K13" i="41" s="1"/>
  <c r="L13" i="41" s="1"/>
  <c r="M13" i="41"/>
  <c r="K12" i="41"/>
  <c r="I11" i="41"/>
  <c r="M11" i="41"/>
  <c r="K10" i="41"/>
  <c r="AB7" i="41"/>
  <c r="X49" i="41" s="1"/>
  <c r="X7" i="41"/>
  <c r="V4" i="41"/>
  <c r="B3" i="41"/>
  <c r="V2" i="41"/>
  <c r="I21" i="41" l="1"/>
  <c r="K21" i="41" s="1"/>
  <c r="L21" i="41" s="1"/>
  <c r="I24" i="41"/>
  <c r="K24" i="41" s="1"/>
  <c r="L24" i="41" s="1"/>
  <c r="Y58" i="41"/>
  <c r="X47" i="41"/>
  <c r="K17" i="41"/>
  <c r="L17" i="41" s="1"/>
  <c r="AB40" i="41"/>
  <c r="L37" i="41"/>
  <c r="L10" i="41"/>
  <c r="L76" i="41"/>
  <c r="Z75" i="41"/>
  <c r="AC75" i="41" s="1"/>
  <c r="C48" i="41"/>
  <c r="K48" i="41" s="1"/>
  <c r="L12" i="41"/>
  <c r="C49" i="41"/>
  <c r="K49" i="41" s="1"/>
  <c r="L14" i="41"/>
  <c r="AC37" i="41"/>
  <c r="L75" i="41"/>
  <c r="Z74" i="41"/>
  <c r="AC74" i="41" s="1"/>
  <c r="M15" i="41"/>
  <c r="G26" i="41"/>
  <c r="K11" i="41"/>
  <c r="L11" i="41" s="1"/>
  <c r="X48" i="41"/>
  <c r="C47" i="41" l="1"/>
  <c r="K84" i="41"/>
  <c r="G56" i="41"/>
  <c r="K57" i="41" s="1"/>
  <c r="L40" i="41"/>
  <c r="K26" i="41"/>
  <c r="G53" i="41" s="1"/>
  <c r="K54" i="41" s="1"/>
  <c r="L26" i="41"/>
  <c r="L44" i="41" l="1"/>
  <c r="K77" i="41"/>
  <c r="L77" i="41" s="1"/>
  <c r="K78" i="41"/>
  <c r="L78" i="41" s="1"/>
  <c r="K67" i="41"/>
  <c r="L67" i="41" s="1"/>
  <c r="K71" i="41"/>
  <c r="L71" i="41" s="1"/>
  <c r="K70" i="41"/>
  <c r="L70" i="41" s="1"/>
  <c r="K59" i="41"/>
  <c r="L59" i="41" s="1"/>
  <c r="K69" i="41"/>
  <c r="L69" i="41" s="1"/>
  <c r="K72" i="41"/>
  <c r="L72" i="41" s="1"/>
  <c r="K47" i="41"/>
  <c r="L50" i="41" s="1"/>
  <c r="C50" i="41"/>
  <c r="X24" i="41"/>
  <c r="AB24" i="41" s="1"/>
  <c r="AC24" i="41" s="1"/>
  <c r="X21" i="41"/>
  <c r="AB21" i="41" s="1"/>
  <c r="AC21" i="41" s="1"/>
  <c r="X18" i="41"/>
  <c r="AB18" i="41" s="1"/>
  <c r="AC18" i="41" s="1"/>
  <c r="X15" i="41"/>
  <c r="AB15" i="41" s="1"/>
  <c r="AC15" i="41" s="1"/>
  <c r="X14" i="41"/>
  <c r="AB14" i="41" s="1"/>
  <c r="X11" i="41"/>
  <c r="AB11" i="41" s="1"/>
  <c r="AC11" i="41" s="1"/>
  <c r="X10" i="41"/>
  <c r="X25" i="41"/>
  <c r="AB25" i="41" s="1"/>
  <c r="AC25" i="41" s="1"/>
  <c r="X22" i="41"/>
  <c r="AB22" i="41" s="1"/>
  <c r="AC22" i="41" s="1"/>
  <c r="X19" i="41"/>
  <c r="AB19" i="41" s="1"/>
  <c r="AC19" i="41" s="1"/>
  <c r="X16" i="41"/>
  <c r="AB16" i="41" s="1"/>
  <c r="AC16" i="41" s="1"/>
  <c r="X13" i="41"/>
  <c r="AB13" i="41" s="1"/>
  <c r="AC13" i="41" s="1"/>
  <c r="X12" i="41"/>
  <c r="AB12" i="41" s="1"/>
  <c r="X23" i="41"/>
  <c r="AB23" i="41" s="1"/>
  <c r="AC23" i="41" s="1"/>
  <c r="X20" i="41"/>
  <c r="AB20" i="41" s="1"/>
  <c r="AC20" i="41" s="1"/>
  <c r="X17" i="41"/>
  <c r="AB17" i="41" s="1"/>
  <c r="AC17" i="41" s="1"/>
  <c r="L82" i="41" l="1"/>
  <c r="K86" i="41" s="1"/>
  <c r="L86" i="41" s="1"/>
  <c r="L94" i="41" s="1"/>
  <c r="W48" i="41"/>
  <c r="AB48" i="41" s="1"/>
  <c r="AC12" i="41"/>
  <c r="X26" i="41"/>
  <c r="AB10" i="41"/>
  <c r="W49" i="41"/>
  <c r="AB49" i="41" s="1"/>
  <c r="AC14" i="41"/>
  <c r="AB26" i="41" l="1"/>
  <c r="X53" i="41" s="1"/>
  <c r="AB54" i="41" s="1"/>
  <c r="W47" i="41"/>
  <c r="AC10" i="41"/>
  <c r="AC26" i="41" s="1"/>
  <c r="X56" i="41"/>
  <c r="AB57" i="41" s="1"/>
  <c r="AC40" i="41"/>
  <c r="L87" i="41"/>
  <c r="L90" i="41" s="1"/>
  <c r="L92" i="41" s="1"/>
  <c r="L140" i="41" s="1"/>
  <c r="D18" i="82" s="1"/>
  <c r="AC44" i="41" l="1"/>
  <c r="AB77" i="41"/>
  <c r="AC77" i="41" s="1"/>
  <c r="AB70" i="41"/>
  <c r="AC70" i="41" s="1"/>
  <c r="AB69" i="41"/>
  <c r="AC69" i="41" s="1"/>
  <c r="AB58" i="41"/>
  <c r="AC58" i="41" s="1"/>
  <c r="AB76" i="41"/>
  <c r="AC76" i="41" s="1"/>
  <c r="AB66" i="41"/>
  <c r="AC66" i="41" s="1"/>
  <c r="AB47" i="41"/>
  <c r="AC50" i="41" s="1"/>
  <c r="W50" i="41"/>
  <c r="AB68" i="41"/>
  <c r="AC68" i="41" s="1"/>
  <c r="AB71" i="41"/>
  <c r="AC71" i="41" s="1"/>
  <c r="AC81" i="41" l="1"/>
  <c r="L84" i="41" s="1"/>
  <c r="B136" i="40"/>
  <c r="B135" i="40"/>
  <c r="V79" i="40"/>
  <c r="V78" i="40"/>
  <c r="Y77" i="40"/>
  <c r="V77" i="40"/>
  <c r="Y76" i="40"/>
  <c r="G76" i="40"/>
  <c r="I76" i="40" s="1"/>
  <c r="AB75" i="40"/>
  <c r="G75" i="40"/>
  <c r="AB74" i="40"/>
  <c r="Y71" i="40"/>
  <c r="Y70" i="40"/>
  <c r="Y69" i="40"/>
  <c r="Y68" i="40"/>
  <c r="Y66" i="40"/>
  <c r="X65" i="40"/>
  <c r="G65" i="40"/>
  <c r="X64" i="40" s="1"/>
  <c r="X61" i="40"/>
  <c r="X60" i="40"/>
  <c r="AA56" i="40"/>
  <c r="AA53" i="40"/>
  <c r="Z49" i="40"/>
  <c r="G49" i="40"/>
  <c r="Z48" i="40"/>
  <c r="G48" i="40"/>
  <c r="Z47" i="40"/>
  <c r="G47" i="40"/>
  <c r="X40" i="40"/>
  <c r="K40" i="40"/>
  <c r="X39" i="40"/>
  <c r="X37" i="40"/>
  <c r="AB36" i="40"/>
  <c r="AC36" i="40" s="1"/>
  <c r="L36" i="40"/>
  <c r="AB35" i="40"/>
  <c r="AC35" i="40" s="1"/>
  <c r="L35" i="40"/>
  <c r="AB34" i="40"/>
  <c r="AC34" i="40" s="1"/>
  <c r="L34" i="40"/>
  <c r="AB33" i="40"/>
  <c r="AC33" i="40" s="1"/>
  <c r="L33" i="40"/>
  <c r="AB32" i="40"/>
  <c r="AC32" i="40" s="1"/>
  <c r="L32" i="40"/>
  <c r="AB31" i="40"/>
  <c r="AC31" i="40" s="1"/>
  <c r="L31" i="40"/>
  <c r="AB30" i="40"/>
  <c r="AC30" i="40" s="1"/>
  <c r="L30" i="40"/>
  <c r="AB29" i="40"/>
  <c r="AC29" i="40" s="1"/>
  <c r="L29" i="40"/>
  <c r="AB28" i="40"/>
  <c r="AC28" i="40" s="1"/>
  <c r="AC37" i="40" s="1"/>
  <c r="L28" i="40"/>
  <c r="E26" i="40"/>
  <c r="D26" i="40"/>
  <c r="K25" i="40"/>
  <c r="L25" i="40" s="1"/>
  <c r="I23" i="40"/>
  <c r="K22" i="40"/>
  <c r="L22" i="40" s="1"/>
  <c r="I20" i="40"/>
  <c r="K19" i="40"/>
  <c r="L19" i="40" s="1"/>
  <c r="I17" i="40"/>
  <c r="K16" i="40"/>
  <c r="L16" i="40" s="1"/>
  <c r="I15" i="40"/>
  <c r="K15" i="40"/>
  <c r="L15" i="40" s="1"/>
  <c r="K14" i="40"/>
  <c r="I13" i="40"/>
  <c r="K13" i="40" s="1"/>
  <c r="L13" i="40" s="1"/>
  <c r="M13" i="40"/>
  <c r="K12" i="40"/>
  <c r="I11" i="40"/>
  <c r="K11" i="40" s="1"/>
  <c r="L11" i="40" s="1"/>
  <c r="K10" i="40"/>
  <c r="AB7" i="40"/>
  <c r="X49" i="40" s="1"/>
  <c r="X7" i="40"/>
  <c r="V4" i="40"/>
  <c r="B3" i="40"/>
  <c r="V2" i="40"/>
  <c r="X48" i="40" l="1"/>
  <c r="Y58" i="40"/>
  <c r="I75" i="40"/>
  <c r="Z74" i="40" s="1"/>
  <c r="AC74" i="40" s="1"/>
  <c r="AB40" i="40"/>
  <c r="X47" i="40"/>
  <c r="L37" i="40"/>
  <c r="C47" i="40"/>
  <c r="L10" i="40"/>
  <c r="L14" i="40"/>
  <c r="I18" i="40"/>
  <c r="K18" i="40" s="1"/>
  <c r="L18" i="40" s="1"/>
  <c r="K17" i="40"/>
  <c r="L17" i="40" s="1"/>
  <c r="I21" i="40"/>
  <c r="K21" i="40" s="1"/>
  <c r="L21" i="40" s="1"/>
  <c r="K20" i="40"/>
  <c r="L20" i="40" s="1"/>
  <c r="I24" i="40"/>
  <c r="K24" i="40" s="1"/>
  <c r="L24" i="40" s="1"/>
  <c r="K23" i="40"/>
  <c r="L23" i="40" s="1"/>
  <c r="L12" i="40"/>
  <c r="L76" i="40"/>
  <c r="AC75" i="40"/>
  <c r="M11" i="40"/>
  <c r="M15" i="40"/>
  <c r="G26" i="40"/>
  <c r="L75" i="40" l="1"/>
  <c r="C48" i="40"/>
  <c r="K48" i="40" s="1"/>
  <c r="L26" i="40"/>
  <c r="K84" i="40"/>
  <c r="G56" i="40"/>
  <c r="K57" i="40" s="1"/>
  <c r="L40" i="40"/>
  <c r="C49" i="40"/>
  <c r="K49" i="40" s="1"/>
  <c r="K26" i="40"/>
  <c r="G53" i="40" s="1"/>
  <c r="K54" i="40" s="1"/>
  <c r="K47" i="40"/>
  <c r="L50" i="40" l="1"/>
  <c r="K77" i="40"/>
  <c r="L77" i="40" s="1"/>
  <c r="K78" i="40"/>
  <c r="L78" i="40" s="1"/>
  <c r="K71" i="40"/>
  <c r="L71" i="40" s="1"/>
  <c r="K70" i="40"/>
  <c r="L70" i="40" s="1"/>
  <c r="K59" i="40"/>
  <c r="L59" i="40" s="1"/>
  <c r="K67" i="40"/>
  <c r="L67" i="40" s="1"/>
  <c r="K69" i="40"/>
  <c r="L69" i="40" s="1"/>
  <c r="K72" i="40"/>
  <c r="L72" i="40" s="1"/>
  <c r="C50" i="40"/>
  <c r="X23" i="40"/>
  <c r="AB23" i="40" s="1"/>
  <c r="AC23" i="40" s="1"/>
  <c r="X20" i="40"/>
  <c r="AB20" i="40" s="1"/>
  <c r="AC20" i="40" s="1"/>
  <c r="X17" i="40"/>
  <c r="AB17" i="40" s="1"/>
  <c r="AC17" i="40" s="1"/>
  <c r="X24" i="40"/>
  <c r="AB24" i="40" s="1"/>
  <c r="AC24" i="40" s="1"/>
  <c r="X21" i="40"/>
  <c r="AB21" i="40" s="1"/>
  <c r="AC21" i="40" s="1"/>
  <c r="X18" i="40"/>
  <c r="AB18" i="40" s="1"/>
  <c r="AC18" i="40" s="1"/>
  <c r="X15" i="40"/>
  <c r="AB15" i="40" s="1"/>
  <c r="AC15" i="40" s="1"/>
  <c r="X14" i="40"/>
  <c r="AB14" i="40" s="1"/>
  <c r="X11" i="40"/>
  <c r="AB11" i="40" s="1"/>
  <c r="AC11" i="40" s="1"/>
  <c r="X10" i="40"/>
  <c r="X13" i="40"/>
  <c r="AB13" i="40" s="1"/>
  <c r="AC13" i="40" s="1"/>
  <c r="X25" i="40"/>
  <c r="AB25" i="40" s="1"/>
  <c r="AC25" i="40" s="1"/>
  <c r="X22" i="40"/>
  <c r="AB22" i="40" s="1"/>
  <c r="AC22" i="40" s="1"/>
  <c r="X19" i="40"/>
  <c r="AB19" i="40" s="1"/>
  <c r="AC19" i="40" s="1"/>
  <c r="X16" i="40"/>
  <c r="AB16" i="40" s="1"/>
  <c r="AC16" i="40" s="1"/>
  <c r="X12" i="40"/>
  <c r="AB12" i="40" s="1"/>
  <c r="L44" i="40"/>
  <c r="L82" i="40" l="1"/>
  <c r="W48" i="40"/>
  <c r="AB48" i="40" s="1"/>
  <c r="AC12" i="40"/>
  <c r="AB10" i="40"/>
  <c r="X26" i="40"/>
  <c r="W49" i="40"/>
  <c r="AB49" i="40" s="1"/>
  <c r="AC14" i="40"/>
  <c r="X56" i="40" l="1"/>
  <c r="AB57" i="40" s="1"/>
  <c r="AC40" i="40"/>
  <c r="AB26" i="40"/>
  <c r="X53" i="40" s="1"/>
  <c r="AB54" i="40" s="1"/>
  <c r="W47" i="40"/>
  <c r="AC10" i="40"/>
  <c r="AC26" i="40" s="1"/>
  <c r="AB77" i="40" l="1"/>
  <c r="AC77" i="40" s="1"/>
  <c r="AB70" i="40"/>
  <c r="AC70" i="40" s="1"/>
  <c r="AB76" i="40"/>
  <c r="AC76" i="40" s="1"/>
  <c r="AB66" i="40"/>
  <c r="AC66" i="40" s="1"/>
  <c r="AB69" i="40"/>
  <c r="AC69" i="40" s="1"/>
  <c r="AB58" i="40"/>
  <c r="AC58" i="40" s="1"/>
  <c r="AC44" i="40"/>
  <c r="AB68" i="40"/>
  <c r="AC68" i="40" s="1"/>
  <c r="AB71" i="40"/>
  <c r="AC71" i="40" s="1"/>
  <c r="AB47" i="40"/>
  <c r="AC50" i="40" s="1"/>
  <c r="W50" i="40"/>
  <c r="AC81" i="40" l="1"/>
  <c r="L84" i="40" s="1"/>
  <c r="K86" i="40" s="1"/>
  <c r="L86" i="40" s="1"/>
  <c r="L87" i="40" s="1"/>
  <c r="L90" i="40" s="1"/>
  <c r="L92" i="40" s="1"/>
  <c r="L140" i="40" s="1"/>
  <c r="D17" i="82" s="1"/>
  <c r="L94" i="40" l="1"/>
  <c r="B136" i="38" l="1"/>
  <c r="B135" i="38"/>
  <c r="V79" i="38"/>
  <c r="V78" i="38"/>
  <c r="Y77" i="38"/>
  <c r="V77" i="38"/>
  <c r="Y76" i="38"/>
  <c r="G76" i="38"/>
  <c r="I76" i="38" s="1"/>
  <c r="AB75" i="38"/>
  <c r="G75" i="38"/>
  <c r="I75" i="38" s="1"/>
  <c r="AB74" i="38"/>
  <c r="Y71" i="38"/>
  <c r="Y70" i="38"/>
  <c r="Y69" i="38"/>
  <c r="Y68" i="38"/>
  <c r="Y66" i="38"/>
  <c r="X65" i="38"/>
  <c r="G65" i="38"/>
  <c r="X64" i="38" s="1"/>
  <c r="X61" i="38"/>
  <c r="X60" i="38"/>
  <c r="AA56" i="38"/>
  <c r="AA53" i="38"/>
  <c r="Z49" i="38"/>
  <c r="G49" i="38"/>
  <c r="Z48" i="38"/>
  <c r="G48" i="38"/>
  <c r="Z47" i="38"/>
  <c r="G47" i="38"/>
  <c r="X40" i="38"/>
  <c r="K40" i="38"/>
  <c r="X39" i="38"/>
  <c r="X37" i="38"/>
  <c r="AB36" i="38"/>
  <c r="AC36" i="38" s="1"/>
  <c r="L36" i="38"/>
  <c r="AB35" i="38"/>
  <c r="AC35" i="38" s="1"/>
  <c r="L35" i="38"/>
  <c r="AB34" i="38"/>
  <c r="AC34" i="38" s="1"/>
  <c r="L34" i="38"/>
  <c r="AB33" i="38"/>
  <c r="AC33" i="38" s="1"/>
  <c r="L33" i="38"/>
  <c r="AB32" i="38"/>
  <c r="AC32" i="38" s="1"/>
  <c r="L32" i="38"/>
  <c r="AB31" i="38"/>
  <c r="AC31" i="38" s="1"/>
  <c r="L31" i="38"/>
  <c r="AB30" i="38"/>
  <c r="AC30" i="38" s="1"/>
  <c r="L30" i="38"/>
  <c r="AB29" i="38"/>
  <c r="AC29" i="38" s="1"/>
  <c r="L29" i="38"/>
  <c r="AB28" i="38"/>
  <c r="AC28" i="38" s="1"/>
  <c r="L28" i="38"/>
  <c r="E26" i="38"/>
  <c r="D26" i="38"/>
  <c r="K25" i="38"/>
  <c r="L25" i="38" s="1"/>
  <c r="I23" i="38"/>
  <c r="K23" i="38" s="1"/>
  <c r="L23" i="38" s="1"/>
  <c r="K22" i="38"/>
  <c r="L22" i="38" s="1"/>
  <c r="I20" i="38"/>
  <c r="K20" i="38" s="1"/>
  <c r="L20" i="38" s="1"/>
  <c r="K19" i="38"/>
  <c r="L19" i="38" s="1"/>
  <c r="I17" i="38"/>
  <c r="I18" i="38" s="1"/>
  <c r="K18" i="38" s="1"/>
  <c r="L18" i="38" s="1"/>
  <c r="K16" i="38"/>
  <c r="L16" i="38" s="1"/>
  <c r="I15" i="38"/>
  <c r="K14" i="38"/>
  <c r="K13" i="38"/>
  <c r="L13" i="38" s="1"/>
  <c r="I13" i="38"/>
  <c r="M13" i="38"/>
  <c r="K12" i="38"/>
  <c r="I11" i="38"/>
  <c r="K10" i="38"/>
  <c r="AB7" i="38"/>
  <c r="X49" i="38" s="1"/>
  <c r="X7" i="38"/>
  <c r="V4" i="38"/>
  <c r="B3" i="38"/>
  <c r="V2" i="38"/>
  <c r="I21" i="38" l="1"/>
  <c r="K21" i="38" s="1"/>
  <c r="L21" i="38" s="1"/>
  <c r="I24" i="38"/>
  <c r="K24" i="38" s="1"/>
  <c r="L24" i="38" s="1"/>
  <c r="X47" i="38"/>
  <c r="K17" i="38"/>
  <c r="L17" i="38" s="1"/>
  <c r="AC37" i="38"/>
  <c r="Y58" i="38"/>
  <c r="AB40" i="38"/>
  <c r="M15" i="38"/>
  <c r="G26" i="38"/>
  <c r="K84" i="38" s="1"/>
  <c r="L10" i="38"/>
  <c r="L76" i="38"/>
  <c r="AC75" i="38"/>
  <c r="L12" i="38"/>
  <c r="L14" i="38"/>
  <c r="L37" i="38"/>
  <c r="L75" i="38"/>
  <c r="Z74" i="38"/>
  <c r="AC74" i="38" s="1"/>
  <c r="K11" i="38"/>
  <c r="L11" i="38" s="1"/>
  <c r="K15" i="38"/>
  <c r="L15" i="38" s="1"/>
  <c r="X48" i="38"/>
  <c r="M11" i="38"/>
  <c r="C48" i="38" l="1"/>
  <c r="K48" i="38" s="1"/>
  <c r="G56" i="38"/>
  <c r="K57" i="38" s="1"/>
  <c r="K72" i="38" s="1"/>
  <c r="L72" i="38" s="1"/>
  <c r="L40" i="38"/>
  <c r="C49" i="38"/>
  <c r="K49" i="38" s="1"/>
  <c r="C47" i="38"/>
  <c r="L26" i="38"/>
  <c r="K26" i="38"/>
  <c r="G53" i="38" s="1"/>
  <c r="K54" i="38" s="1"/>
  <c r="X23" i="38"/>
  <c r="AB23" i="38" s="1"/>
  <c r="AC23" i="38" s="1"/>
  <c r="X20" i="38"/>
  <c r="AB20" i="38" s="1"/>
  <c r="AC20" i="38" s="1"/>
  <c r="X17" i="38"/>
  <c r="AB17" i="38" s="1"/>
  <c r="AC17" i="38" s="1"/>
  <c r="X24" i="38"/>
  <c r="AB24" i="38" s="1"/>
  <c r="AC24" i="38" s="1"/>
  <c r="X21" i="38"/>
  <c r="AB21" i="38" s="1"/>
  <c r="AC21" i="38" s="1"/>
  <c r="X18" i="38"/>
  <c r="AB18" i="38" s="1"/>
  <c r="AC18" i="38" s="1"/>
  <c r="X15" i="38"/>
  <c r="AB15" i="38" s="1"/>
  <c r="AC15" i="38" s="1"/>
  <c r="X14" i="38"/>
  <c r="AB14" i="38" s="1"/>
  <c r="X11" i="38"/>
  <c r="AB11" i="38" s="1"/>
  <c r="AC11" i="38" s="1"/>
  <c r="X10" i="38"/>
  <c r="X25" i="38"/>
  <c r="AB25" i="38" s="1"/>
  <c r="AC25" i="38" s="1"/>
  <c r="X22" i="38"/>
  <c r="AB22" i="38" s="1"/>
  <c r="AC22" i="38" s="1"/>
  <c r="X19" i="38"/>
  <c r="AB19" i="38" s="1"/>
  <c r="AC19" i="38" s="1"/>
  <c r="X16" i="38"/>
  <c r="AB16" i="38" s="1"/>
  <c r="AC16" i="38" s="1"/>
  <c r="X13" i="38"/>
  <c r="AB13" i="38" s="1"/>
  <c r="AC13" i="38" s="1"/>
  <c r="X12" i="38"/>
  <c r="AB12" i="38" s="1"/>
  <c r="L44" i="38" l="1"/>
  <c r="K69" i="38"/>
  <c r="L69" i="38" s="1"/>
  <c r="W48" i="38"/>
  <c r="AB48" i="38" s="1"/>
  <c r="AC12" i="38"/>
  <c r="K77" i="38"/>
  <c r="L77" i="38" s="1"/>
  <c r="K78" i="38"/>
  <c r="L78" i="38" s="1"/>
  <c r="K71" i="38"/>
  <c r="L71" i="38" s="1"/>
  <c r="K67" i="38"/>
  <c r="L67" i="38" s="1"/>
  <c r="K70" i="38"/>
  <c r="L70" i="38" s="1"/>
  <c r="K59" i="38"/>
  <c r="L59" i="38" s="1"/>
  <c r="K47" i="38"/>
  <c r="L50" i="38" s="1"/>
  <c r="C50" i="38"/>
  <c r="W49" i="38"/>
  <c r="AB49" i="38" s="1"/>
  <c r="AC14" i="38"/>
  <c r="X26" i="38"/>
  <c r="AB10" i="38"/>
  <c r="L82" i="38" l="1"/>
  <c r="AB26" i="38"/>
  <c r="X53" i="38" s="1"/>
  <c r="AB54" i="38" s="1"/>
  <c r="W47" i="38"/>
  <c r="AC10" i="38"/>
  <c r="AC26" i="38" s="1"/>
  <c r="X56" i="38"/>
  <c r="AB57" i="38" s="1"/>
  <c r="AC40" i="38"/>
  <c r="AC44" i="38" l="1"/>
  <c r="AB47" i="38"/>
  <c r="AC50" i="38" s="1"/>
  <c r="W50" i="38"/>
  <c r="AB77" i="38"/>
  <c r="AC77" i="38" s="1"/>
  <c r="AB70" i="38"/>
  <c r="AC70" i="38" s="1"/>
  <c r="AB69" i="38"/>
  <c r="AC69" i="38" s="1"/>
  <c r="AB58" i="38"/>
  <c r="AC58" i="38" s="1"/>
  <c r="AB76" i="38"/>
  <c r="AC76" i="38" s="1"/>
  <c r="AB66" i="38"/>
  <c r="AC66" i="38" s="1"/>
  <c r="AB68" i="38"/>
  <c r="AC68" i="38" s="1"/>
  <c r="AB71" i="38"/>
  <c r="AC71" i="38" s="1"/>
  <c r="AC81" i="38" l="1"/>
  <c r="L84" i="38" s="1"/>
  <c r="K86" i="38" s="1"/>
  <c r="L86" i="38" l="1"/>
  <c r="L87" i="38" s="1"/>
  <c r="L90" i="38" s="1"/>
  <c r="L92" i="38" s="1"/>
  <c r="L140" i="38" s="1"/>
  <c r="D16" i="82" s="1"/>
  <c r="L94" i="38" l="1"/>
  <c r="B136" i="37" l="1"/>
  <c r="B135" i="37"/>
  <c r="V79" i="37"/>
  <c r="V78" i="37"/>
  <c r="Y77" i="37"/>
  <c r="V77" i="37"/>
  <c r="Y76" i="37"/>
  <c r="G76" i="37"/>
  <c r="I76" i="37" s="1"/>
  <c r="AB75" i="37"/>
  <c r="G75" i="37"/>
  <c r="AB74" i="37"/>
  <c r="Y71" i="37"/>
  <c r="Y70" i="37"/>
  <c r="Y69" i="37"/>
  <c r="Y68" i="37"/>
  <c r="Y66" i="37"/>
  <c r="X65" i="37"/>
  <c r="G65" i="37"/>
  <c r="X64" i="37" s="1"/>
  <c r="X61" i="37"/>
  <c r="X60" i="37"/>
  <c r="AA56" i="37"/>
  <c r="AA53" i="37"/>
  <c r="Z49" i="37"/>
  <c r="G49" i="37"/>
  <c r="Z48" i="37"/>
  <c r="G48" i="37"/>
  <c r="Z47" i="37"/>
  <c r="G47" i="37"/>
  <c r="X40" i="37"/>
  <c r="K40" i="37"/>
  <c r="X39" i="37"/>
  <c r="X37" i="37"/>
  <c r="AB36" i="37"/>
  <c r="AC36" i="37" s="1"/>
  <c r="L36" i="37"/>
  <c r="AB35" i="37"/>
  <c r="AC35" i="37" s="1"/>
  <c r="L35" i="37"/>
  <c r="AB34" i="37"/>
  <c r="AC34" i="37" s="1"/>
  <c r="L34" i="37"/>
  <c r="AB33" i="37"/>
  <c r="AC33" i="37" s="1"/>
  <c r="L33" i="37"/>
  <c r="AB32" i="37"/>
  <c r="AC32" i="37" s="1"/>
  <c r="L32" i="37"/>
  <c r="AB31" i="37"/>
  <c r="AC31" i="37" s="1"/>
  <c r="L31" i="37"/>
  <c r="AB30" i="37"/>
  <c r="AC30" i="37" s="1"/>
  <c r="L30" i="37"/>
  <c r="AB29" i="37"/>
  <c r="AC29" i="37" s="1"/>
  <c r="L29" i="37"/>
  <c r="AB28" i="37"/>
  <c r="AC28" i="37" s="1"/>
  <c r="L28" i="37"/>
  <c r="E26" i="37"/>
  <c r="D26" i="37"/>
  <c r="K25" i="37"/>
  <c r="L25" i="37" s="1"/>
  <c r="I23" i="37"/>
  <c r="I24" i="37" s="1"/>
  <c r="K24" i="37" s="1"/>
  <c r="L24" i="37" s="1"/>
  <c r="K22" i="37"/>
  <c r="L22" i="37" s="1"/>
  <c r="I20" i="37"/>
  <c r="I21" i="37" s="1"/>
  <c r="K21" i="37" s="1"/>
  <c r="L21" i="37" s="1"/>
  <c r="K19" i="37"/>
  <c r="L19" i="37" s="1"/>
  <c r="I17" i="37"/>
  <c r="I18" i="37" s="1"/>
  <c r="K18" i="37" s="1"/>
  <c r="L18" i="37" s="1"/>
  <c r="K16" i="37"/>
  <c r="L16" i="37" s="1"/>
  <c r="I15" i="37"/>
  <c r="K15" i="37"/>
  <c r="L15" i="37" s="1"/>
  <c r="K14" i="37"/>
  <c r="I13" i="37"/>
  <c r="M13" i="37"/>
  <c r="K12" i="37"/>
  <c r="I11" i="37"/>
  <c r="K11" i="37" s="1"/>
  <c r="L11" i="37" s="1"/>
  <c r="K10" i="37"/>
  <c r="AB7" i="37"/>
  <c r="X49" i="37" s="1"/>
  <c r="X7" i="37"/>
  <c r="V4" i="37"/>
  <c r="B3" i="37"/>
  <c r="V2" i="37"/>
  <c r="Y58" i="37" l="1"/>
  <c r="X48" i="37"/>
  <c r="I75" i="37"/>
  <c r="Z74" i="37" s="1"/>
  <c r="AC74" i="37" s="1"/>
  <c r="AB40" i="37"/>
  <c r="L37" i="37"/>
  <c r="K13" i="37"/>
  <c r="L13" i="37" s="1"/>
  <c r="G26" i="37"/>
  <c r="G56" i="37" s="1"/>
  <c r="K57" i="37" s="1"/>
  <c r="L76" i="37"/>
  <c r="AC75" i="37"/>
  <c r="L12" i="37"/>
  <c r="C49" i="37"/>
  <c r="K49" i="37" s="1"/>
  <c r="AC37" i="37"/>
  <c r="M11" i="37"/>
  <c r="L14" i="37"/>
  <c r="M15" i="37"/>
  <c r="K20" i="37"/>
  <c r="L20" i="37" s="1"/>
  <c r="K23" i="37"/>
  <c r="L23" i="37" s="1"/>
  <c r="C47" i="37"/>
  <c r="X47" i="37"/>
  <c r="L10" i="37"/>
  <c r="K17" i="37"/>
  <c r="L17" i="37" s="1"/>
  <c r="L75" i="37" l="1"/>
  <c r="L40" i="37"/>
  <c r="K84" i="37"/>
  <c r="X17" i="37" s="1"/>
  <c r="AB17" i="37" s="1"/>
  <c r="AC17" i="37" s="1"/>
  <c r="L26" i="37"/>
  <c r="C48" i="37"/>
  <c r="K48" i="37" s="1"/>
  <c r="K69" i="37"/>
  <c r="L69" i="37" s="1"/>
  <c r="K72" i="37"/>
  <c r="L72" i="37" s="1"/>
  <c r="K47" i="37"/>
  <c r="K26" i="37"/>
  <c r="G53" i="37" s="1"/>
  <c r="K54" i="37" s="1"/>
  <c r="X23" i="37" l="1"/>
  <c r="AB23" i="37" s="1"/>
  <c r="AC23" i="37" s="1"/>
  <c r="L44" i="37"/>
  <c r="X22" i="37"/>
  <c r="AB22" i="37" s="1"/>
  <c r="AC22" i="37" s="1"/>
  <c r="C50" i="37"/>
  <c r="X13" i="37"/>
  <c r="AB13" i="37" s="1"/>
  <c r="AC13" i="37" s="1"/>
  <c r="X16" i="37"/>
  <c r="AB16" i="37" s="1"/>
  <c r="AC16" i="37" s="1"/>
  <c r="X19" i="37"/>
  <c r="AB19" i="37" s="1"/>
  <c r="AC19" i="37" s="1"/>
  <c r="X14" i="37"/>
  <c r="AB14" i="37" s="1"/>
  <c r="AC14" i="37" s="1"/>
  <c r="X15" i="37"/>
  <c r="AB15" i="37" s="1"/>
  <c r="AC15" i="37" s="1"/>
  <c r="X24" i="37"/>
  <c r="AB24" i="37" s="1"/>
  <c r="AC24" i="37" s="1"/>
  <c r="L50" i="37"/>
  <c r="X25" i="37"/>
  <c r="AB25" i="37" s="1"/>
  <c r="AC25" i="37" s="1"/>
  <c r="X10" i="37"/>
  <c r="AB10" i="37" s="1"/>
  <c r="X12" i="37"/>
  <c r="AB12" i="37" s="1"/>
  <c r="X11" i="37"/>
  <c r="AB11" i="37" s="1"/>
  <c r="AC11" i="37" s="1"/>
  <c r="X21" i="37"/>
  <c r="AB21" i="37" s="1"/>
  <c r="AC21" i="37" s="1"/>
  <c r="X20" i="37"/>
  <c r="AB20" i="37" s="1"/>
  <c r="AC20" i="37" s="1"/>
  <c r="X18" i="37"/>
  <c r="AB18" i="37" s="1"/>
  <c r="AC18" i="37" s="1"/>
  <c r="K77" i="37"/>
  <c r="L77" i="37" s="1"/>
  <c r="K59" i="37"/>
  <c r="L59" i="37" s="1"/>
  <c r="K67" i="37"/>
  <c r="L67" i="37" s="1"/>
  <c r="K70" i="37"/>
  <c r="L70" i="37" s="1"/>
  <c r="K78" i="37"/>
  <c r="L78" i="37" s="1"/>
  <c r="K71" i="37"/>
  <c r="L71" i="37" s="1"/>
  <c r="W48" i="37" l="1"/>
  <c r="AB48" i="37" s="1"/>
  <c r="AC12" i="37"/>
  <c r="W49" i="37"/>
  <c r="AB49" i="37" s="1"/>
  <c r="X26" i="37"/>
  <c r="AC40" i="37" s="1"/>
  <c r="L82" i="37"/>
  <c r="AC10" i="37"/>
  <c r="AC26" i="37" s="1"/>
  <c r="W47" i="37"/>
  <c r="AB26" i="37"/>
  <c r="X53" i="37" s="1"/>
  <c r="AB54" i="37" s="1"/>
  <c r="X56" i="37" l="1"/>
  <c r="AB57" i="37" s="1"/>
  <c r="AB71" i="37" s="1"/>
  <c r="AC71" i="37" s="1"/>
  <c r="AC44" i="37"/>
  <c r="AB77" i="37"/>
  <c r="AC77" i="37" s="1"/>
  <c r="AB70" i="37"/>
  <c r="AC70" i="37" s="1"/>
  <c r="AB69" i="37"/>
  <c r="AC69" i="37" s="1"/>
  <c r="AB58" i="37"/>
  <c r="AC58" i="37" s="1"/>
  <c r="AB66" i="37"/>
  <c r="AC66" i="37" s="1"/>
  <c r="AB76" i="37"/>
  <c r="AC76" i="37" s="1"/>
  <c r="AB47" i="37"/>
  <c r="AC50" i="37" s="1"/>
  <c r="W50" i="37"/>
  <c r="AB68" i="37" l="1"/>
  <c r="AC68" i="37" s="1"/>
  <c r="AC81" i="37" s="1"/>
  <c r="L84" i="37" s="1"/>
  <c r="K86" i="37" s="1"/>
  <c r="L86" i="37" s="1"/>
  <c r="L87" i="37" s="1"/>
  <c r="L90" i="37" s="1"/>
  <c r="L92" i="37" s="1"/>
  <c r="L139" i="37" s="1"/>
  <c r="D15" i="82" s="1"/>
  <c r="L94" i="37" l="1"/>
  <c r="B136" i="36" l="1"/>
  <c r="B135" i="36"/>
  <c r="V79" i="36"/>
  <c r="V78" i="36"/>
  <c r="Y77" i="36"/>
  <c r="V77" i="36"/>
  <c r="Y76" i="36"/>
  <c r="G76" i="36"/>
  <c r="I76" i="36" s="1"/>
  <c r="AB75" i="36"/>
  <c r="G75" i="36"/>
  <c r="I75" i="36" s="1"/>
  <c r="AB74" i="36"/>
  <c r="Y71" i="36"/>
  <c r="Y70" i="36"/>
  <c r="Y69" i="36"/>
  <c r="Y68" i="36"/>
  <c r="Y66" i="36"/>
  <c r="X65" i="36"/>
  <c r="G65" i="36"/>
  <c r="X64" i="36" s="1"/>
  <c r="X61" i="36"/>
  <c r="X60" i="36"/>
  <c r="AA56" i="36"/>
  <c r="AA53" i="36"/>
  <c r="Z49" i="36"/>
  <c r="G49" i="36"/>
  <c r="Z48" i="36"/>
  <c r="G48" i="36"/>
  <c r="Z47" i="36"/>
  <c r="G47" i="36"/>
  <c r="X40" i="36"/>
  <c r="K40" i="36"/>
  <c r="X39" i="36"/>
  <c r="X37" i="36"/>
  <c r="AB36" i="36"/>
  <c r="AC36" i="36" s="1"/>
  <c r="L36" i="36"/>
  <c r="AB35" i="36"/>
  <c r="AC35" i="36" s="1"/>
  <c r="L35" i="36"/>
  <c r="AB34" i="36"/>
  <c r="AC34" i="36" s="1"/>
  <c r="L34" i="36"/>
  <c r="AB33" i="36"/>
  <c r="AC33" i="36" s="1"/>
  <c r="L33" i="36"/>
  <c r="AB32" i="36"/>
  <c r="AC32" i="36" s="1"/>
  <c r="L32" i="36"/>
  <c r="AB31" i="36"/>
  <c r="AC31" i="36" s="1"/>
  <c r="L31" i="36"/>
  <c r="AB30" i="36"/>
  <c r="AC30" i="36" s="1"/>
  <c r="L30" i="36"/>
  <c r="AB29" i="36"/>
  <c r="AC29" i="36" s="1"/>
  <c r="L29" i="36"/>
  <c r="AB28" i="36"/>
  <c r="AC28" i="36" s="1"/>
  <c r="L28" i="36"/>
  <c r="E26" i="36"/>
  <c r="D26" i="36"/>
  <c r="K25" i="36"/>
  <c r="L25" i="36" s="1"/>
  <c r="K23" i="36"/>
  <c r="L23" i="36" s="1"/>
  <c r="I23" i="36"/>
  <c r="I24" i="36" s="1"/>
  <c r="K24" i="36" s="1"/>
  <c r="L24" i="36" s="1"/>
  <c r="K22" i="36"/>
  <c r="L22" i="36" s="1"/>
  <c r="I20" i="36"/>
  <c r="I21" i="36" s="1"/>
  <c r="K21" i="36" s="1"/>
  <c r="L21" i="36" s="1"/>
  <c r="K19" i="36"/>
  <c r="L19" i="36" s="1"/>
  <c r="I17" i="36"/>
  <c r="K17" i="36" s="1"/>
  <c r="L17" i="36" s="1"/>
  <c r="K16" i="36"/>
  <c r="L16" i="36" s="1"/>
  <c r="I15" i="36"/>
  <c r="K15" i="36" s="1"/>
  <c r="L15" i="36" s="1"/>
  <c r="K14" i="36"/>
  <c r="I13" i="36"/>
  <c r="M13" i="36"/>
  <c r="K12" i="36"/>
  <c r="I11" i="36"/>
  <c r="K10" i="36"/>
  <c r="AB7" i="36"/>
  <c r="X49" i="36" s="1"/>
  <c r="X7" i="36"/>
  <c r="V4" i="36"/>
  <c r="B3" i="36"/>
  <c r="V2" i="36"/>
  <c r="K20" i="36" l="1"/>
  <c r="L20" i="36" s="1"/>
  <c r="X47" i="36"/>
  <c r="I18" i="36"/>
  <c r="K18" i="36" s="1"/>
  <c r="L18" i="36" s="1"/>
  <c r="Y58" i="36"/>
  <c r="AB40" i="36"/>
  <c r="M11" i="36"/>
  <c r="K13" i="36"/>
  <c r="L13" i="36" s="1"/>
  <c r="L76" i="36"/>
  <c r="Z75" i="36"/>
  <c r="L10" i="36"/>
  <c r="AC37" i="36"/>
  <c r="AC75" i="36"/>
  <c r="L12" i="36"/>
  <c r="C49" i="36"/>
  <c r="K49" i="36" s="1"/>
  <c r="L14" i="36"/>
  <c r="L37" i="36"/>
  <c r="L75" i="36"/>
  <c r="Z74" i="36"/>
  <c r="AC74" i="36" s="1"/>
  <c r="M15" i="36"/>
  <c r="K11" i="36"/>
  <c r="L11" i="36" s="1"/>
  <c r="X48" i="36"/>
  <c r="G26" i="36"/>
  <c r="C48" i="36" l="1"/>
  <c r="K48" i="36" s="1"/>
  <c r="C47" i="36"/>
  <c r="K26" i="36"/>
  <c r="G53" i="36" s="1"/>
  <c r="K54" i="36" s="1"/>
  <c r="K84" i="36"/>
  <c r="G56" i="36"/>
  <c r="K57" i="36" s="1"/>
  <c r="L40" i="36"/>
  <c r="L26" i="36"/>
  <c r="L44" i="36" l="1"/>
  <c r="X23" i="36"/>
  <c r="AB23" i="36" s="1"/>
  <c r="AC23" i="36" s="1"/>
  <c r="X20" i="36"/>
  <c r="AB20" i="36" s="1"/>
  <c r="AC20" i="36" s="1"/>
  <c r="X17" i="36"/>
  <c r="AB17" i="36" s="1"/>
  <c r="AC17" i="36" s="1"/>
  <c r="X24" i="36"/>
  <c r="AB24" i="36" s="1"/>
  <c r="AC24" i="36" s="1"/>
  <c r="X21" i="36"/>
  <c r="AB21" i="36" s="1"/>
  <c r="AC21" i="36" s="1"/>
  <c r="X18" i="36"/>
  <c r="AB18" i="36" s="1"/>
  <c r="AC18" i="36" s="1"/>
  <c r="X15" i="36"/>
  <c r="AB15" i="36" s="1"/>
  <c r="AC15" i="36" s="1"/>
  <c r="X14" i="36"/>
  <c r="AB14" i="36" s="1"/>
  <c r="X11" i="36"/>
  <c r="AB11" i="36" s="1"/>
  <c r="AC11" i="36" s="1"/>
  <c r="X10" i="36"/>
  <c r="X25" i="36"/>
  <c r="AB25" i="36" s="1"/>
  <c r="AC25" i="36" s="1"/>
  <c r="X22" i="36"/>
  <c r="AB22" i="36" s="1"/>
  <c r="AC22" i="36" s="1"/>
  <c r="X19" i="36"/>
  <c r="AB19" i="36" s="1"/>
  <c r="AC19" i="36" s="1"/>
  <c r="X16" i="36"/>
  <c r="AB16" i="36" s="1"/>
  <c r="AC16" i="36" s="1"/>
  <c r="X13" i="36"/>
  <c r="AB13" i="36" s="1"/>
  <c r="AC13" i="36" s="1"/>
  <c r="X12" i="36"/>
  <c r="AB12" i="36" s="1"/>
  <c r="K77" i="36"/>
  <c r="L77" i="36" s="1"/>
  <c r="K67" i="36"/>
  <c r="L67" i="36" s="1"/>
  <c r="K70" i="36"/>
  <c r="L70" i="36" s="1"/>
  <c r="K59" i="36"/>
  <c r="L59" i="36" s="1"/>
  <c r="K78" i="36"/>
  <c r="L78" i="36" s="1"/>
  <c r="K71" i="36"/>
  <c r="L71" i="36" s="1"/>
  <c r="K69" i="36"/>
  <c r="L69" i="36" s="1"/>
  <c r="K72" i="36"/>
  <c r="L72" i="36" s="1"/>
  <c r="K47" i="36"/>
  <c r="L50" i="36" s="1"/>
  <c r="C50" i="36"/>
  <c r="L82" i="36" l="1"/>
  <c r="W48" i="36"/>
  <c r="AB48" i="36" s="1"/>
  <c r="AC12" i="36"/>
  <c r="AB10" i="36"/>
  <c r="X26" i="36"/>
  <c r="W49" i="36"/>
  <c r="AB49" i="36" s="1"/>
  <c r="AC14" i="36"/>
  <c r="X56" i="36" l="1"/>
  <c r="AB57" i="36" s="1"/>
  <c r="AC40" i="36"/>
  <c r="W47" i="36"/>
  <c r="AC10" i="36"/>
  <c r="AC26" i="36" s="1"/>
  <c r="AB26" i="36"/>
  <c r="X53" i="36" s="1"/>
  <c r="AB54" i="36" s="1"/>
  <c r="AC44" i="36" l="1"/>
  <c r="AB77" i="36"/>
  <c r="AC77" i="36" s="1"/>
  <c r="AB70" i="36"/>
  <c r="AC70" i="36" s="1"/>
  <c r="AB69" i="36"/>
  <c r="AC69" i="36" s="1"/>
  <c r="AB58" i="36"/>
  <c r="AC58" i="36" s="1"/>
  <c r="AB66" i="36"/>
  <c r="AC66" i="36" s="1"/>
  <c r="AB76" i="36"/>
  <c r="AC76" i="36" s="1"/>
  <c r="AB68" i="36"/>
  <c r="AC68" i="36" s="1"/>
  <c r="AB71" i="36"/>
  <c r="AC71" i="36" s="1"/>
  <c r="AB47" i="36"/>
  <c r="AC50" i="36" s="1"/>
  <c r="W50" i="36"/>
  <c r="AC81" i="36" l="1"/>
  <c r="L84" i="36" s="1"/>
  <c r="K86" i="36" s="1"/>
  <c r="B136" i="35"/>
  <c r="B135" i="35"/>
  <c r="V79" i="35"/>
  <c r="V78" i="35"/>
  <c r="Y77" i="35"/>
  <c r="V77" i="35"/>
  <c r="Y76" i="35"/>
  <c r="G76" i="35"/>
  <c r="I76" i="35" s="1"/>
  <c r="AB75" i="35"/>
  <c r="G75" i="35"/>
  <c r="AB74" i="35"/>
  <c r="Y71" i="35"/>
  <c r="Y70" i="35"/>
  <c r="Y69" i="35"/>
  <c r="Y68" i="35"/>
  <c r="Y66" i="35"/>
  <c r="X65" i="35"/>
  <c r="G65" i="35"/>
  <c r="X64" i="35" s="1"/>
  <c r="X61" i="35"/>
  <c r="X60" i="35"/>
  <c r="AA56" i="35"/>
  <c r="AA53" i="35"/>
  <c r="Z49" i="35"/>
  <c r="G49" i="35"/>
  <c r="Z48" i="35"/>
  <c r="G48" i="35"/>
  <c r="Z47" i="35"/>
  <c r="G47" i="35"/>
  <c r="X40" i="35"/>
  <c r="K40" i="35"/>
  <c r="X39" i="35"/>
  <c r="X37" i="35"/>
  <c r="AB36" i="35"/>
  <c r="AC36" i="35" s="1"/>
  <c r="L36" i="35"/>
  <c r="AB35" i="35"/>
  <c r="AC35" i="35" s="1"/>
  <c r="L35" i="35"/>
  <c r="AB34" i="35"/>
  <c r="AC34" i="35" s="1"/>
  <c r="L34" i="35"/>
  <c r="AB33" i="35"/>
  <c r="AC33" i="35" s="1"/>
  <c r="L33" i="35"/>
  <c r="AB32" i="35"/>
  <c r="AC32" i="35" s="1"/>
  <c r="L32" i="35"/>
  <c r="AB31" i="35"/>
  <c r="AC31" i="35" s="1"/>
  <c r="L31" i="35"/>
  <c r="AB30" i="35"/>
  <c r="AC30" i="35" s="1"/>
  <c r="L30" i="35"/>
  <c r="AB29" i="35"/>
  <c r="AC29" i="35" s="1"/>
  <c r="L29" i="35"/>
  <c r="AB28" i="35"/>
  <c r="AC28" i="35" s="1"/>
  <c r="AC37" i="35" s="1"/>
  <c r="L28" i="35"/>
  <c r="E26" i="35"/>
  <c r="D26" i="35"/>
  <c r="K25" i="35"/>
  <c r="L25" i="35" s="1"/>
  <c r="I23" i="35"/>
  <c r="I24" i="35" s="1"/>
  <c r="K24" i="35" s="1"/>
  <c r="L24" i="35" s="1"/>
  <c r="K22" i="35"/>
  <c r="L22" i="35" s="1"/>
  <c r="I20" i="35"/>
  <c r="K19" i="35"/>
  <c r="L19" i="35" s="1"/>
  <c r="I17" i="35"/>
  <c r="K16" i="35"/>
  <c r="L16" i="35" s="1"/>
  <c r="I15" i="35"/>
  <c r="K15" i="35"/>
  <c r="L15" i="35" s="1"/>
  <c r="K14" i="35"/>
  <c r="I13" i="35"/>
  <c r="M13" i="35"/>
  <c r="K12" i="35"/>
  <c r="I11" i="35"/>
  <c r="K11" i="35" s="1"/>
  <c r="L11" i="35" s="1"/>
  <c r="K10" i="35"/>
  <c r="AB7" i="35"/>
  <c r="X49" i="35" s="1"/>
  <c r="X7" i="35"/>
  <c r="V4" i="35"/>
  <c r="B3" i="35"/>
  <c r="V2" i="35"/>
  <c r="X48" i="35" l="1"/>
  <c r="Y58" i="35"/>
  <c r="I75" i="35"/>
  <c r="L75" i="35" s="1"/>
  <c r="X47" i="35"/>
  <c r="AB40" i="35"/>
  <c r="L86" i="36"/>
  <c r="L87" i="36" s="1"/>
  <c r="L90" i="36" s="1"/>
  <c r="L92" i="36" s="1"/>
  <c r="L140" i="36" s="1"/>
  <c r="D14" i="82" s="1"/>
  <c r="L37" i="35"/>
  <c r="K13" i="35"/>
  <c r="L13" i="35" s="1"/>
  <c r="C47" i="35"/>
  <c r="L10" i="35"/>
  <c r="L76" i="35"/>
  <c r="Z75" i="35"/>
  <c r="AC75" i="35" s="1"/>
  <c r="L14" i="35"/>
  <c r="I18" i="35"/>
  <c r="K18" i="35" s="1"/>
  <c r="L18" i="35" s="1"/>
  <c r="K17" i="35"/>
  <c r="L17" i="35" s="1"/>
  <c r="I21" i="35"/>
  <c r="K21" i="35" s="1"/>
  <c r="L21" i="35" s="1"/>
  <c r="K20" i="35"/>
  <c r="L20" i="35" s="1"/>
  <c r="L12" i="35"/>
  <c r="Z74" i="35"/>
  <c r="AC74" i="35" s="1"/>
  <c r="G26" i="35"/>
  <c r="M11" i="35"/>
  <c r="M15" i="35"/>
  <c r="K23" i="35"/>
  <c r="L23" i="35" s="1"/>
  <c r="L94" i="36" l="1"/>
  <c r="C48" i="35"/>
  <c r="K48" i="35" s="1"/>
  <c r="K26" i="35"/>
  <c r="G53" i="35" s="1"/>
  <c r="K54" i="35" s="1"/>
  <c r="C49" i="35"/>
  <c r="K49" i="35" s="1"/>
  <c r="L26" i="35"/>
  <c r="K84" i="35"/>
  <c r="G56" i="35"/>
  <c r="K57" i="35" s="1"/>
  <c r="L40" i="35"/>
  <c r="K47" i="35"/>
  <c r="L50" i="35" l="1"/>
  <c r="L44" i="35"/>
  <c r="X23" i="35"/>
  <c r="AB23" i="35" s="1"/>
  <c r="AC23" i="35" s="1"/>
  <c r="X20" i="35"/>
  <c r="AB20" i="35" s="1"/>
  <c r="AC20" i="35" s="1"/>
  <c r="X17" i="35"/>
  <c r="AB17" i="35" s="1"/>
  <c r="AC17" i="35" s="1"/>
  <c r="X25" i="35"/>
  <c r="AB25" i="35" s="1"/>
  <c r="AC25" i="35" s="1"/>
  <c r="X22" i="35"/>
  <c r="AB22" i="35" s="1"/>
  <c r="AC22" i="35" s="1"/>
  <c r="X24" i="35"/>
  <c r="AB24" i="35" s="1"/>
  <c r="AC24" i="35" s="1"/>
  <c r="X21" i="35"/>
  <c r="AB21" i="35" s="1"/>
  <c r="AC21" i="35" s="1"/>
  <c r="X18" i="35"/>
  <c r="AB18" i="35" s="1"/>
  <c r="AC18" i="35" s="1"/>
  <c r="X15" i="35"/>
  <c r="AB15" i="35" s="1"/>
  <c r="AC15" i="35" s="1"/>
  <c r="X14" i="35"/>
  <c r="AB14" i="35" s="1"/>
  <c r="X11" i="35"/>
  <c r="AB11" i="35" s="1"/>
  <c r="AC11" i="35" s="1"/>
  <c r="X10" i="35"/>
  <c r="X19" i="35"/>
  <c r="AB19" i="35" s="1"/>
  <c r="AC19" i="35" s="1"/>
  <c r="X16" i="35"/>
  <c r="AB16" i="35" s="1"/>
  <c r="AC16" i="35" s="1"/>
  <c r="X12" i="35"/>
  <c r="AB12" i="35" s="1"/>
  <c r="X13" i="35"/>
  <c r="AB13" i="35" s="1"/>
  <c r="AC13" i="35" s="1"/>
  <c r="C50" i="35"/>
  <c r="K69" i="35"/>
  <c r="L69" i="35" s="1"/>
  <c r="K72" i="35"/>
  <c r="L72" i="35" s="1"/>
  <c r="K77" i="35"/>
  <c r="L77" i="35" s="1"/>
  <c r="K71" i="35"/>
  <c r="L71" i="35" s="1"/>
  <c r="K67" i="35"/>
  <c r="L67" i="35" s="1"/>
  <c r="K78" i="35"/>
  <c r="L78" i="35" s="1"/>
  <c r="K70" i="35"/>
  <c r="L70" i="35" s="1"/>
  <c r="K59" i="35"/>
  <c r="L59" i="35" s="1"/>
  <c r="L82" i="35" l="1"/>
  <c r="K86" i="35" s="1"/>
  <c r="L86" i="35" s="1"/>
  <c r="W49" i="35"/>
  <c r="AB49" i="35" s="1"/>
  <c r="AC14" i="35"/>
  <c r="W48" i="35"/>
  <c r="AB48" i="35" s="1"/>
  <c r="AC12" i="35"/>
  <c r="AB10" i="35"/>
  <c r="X26" i="35"/>
  <c r="L87" i="35" l="1"/>
  <c r="L90" i="35" s="1"/>
  <c r="L92" i="35" s="1"/>
  <c r="L140" i="35" s="1"/>
  <c r="D13" i="82" s="1"/>
  <c r="X56" i="35"/>
  <c r="AB57" i="35" s="1"/>
  <c r="AC40" i="35"/>
  <c r="AB26" i="35"/>
  <c r="X53" i="35" s="1"/>
  <c r="AB54" i="35" s="1"/>
  <c r="W47" i="35"/>
  <c r="AC10" i="35"/>
  <c r="AC26" i="35" s="1"/>
  <c r="AC44" i="35" l="1"/>
  <c r="AB77" i="35"/>
  <c r="AC77" i="35" s="1"/>
  <c r="AB70" i="35"/>
  <c r="AC70" i="35" s="1"/>
  <c r="AB69" i="35"/>
  <c r="AC69" i="35" s="1"/>
  <c r="AB58" i="35"/>
  <c r="AC58" i="35" s="1"/>
  <c r="AB76" i="35"/>
  <c r="AC76" i="35" s="1"/>
  <c r="AB66" i="35"/>
  <c r="AC66" i="35" s="1"/>
  <c r="AB68" i="35"/>
  <c r="AC68" i="35" s="1"/>
  <c r="AB71" i="35"/>
  <c r="AC71" i="35" s="1"/>
  <c r="AB47" i="35"/>
  <c r="AC50" i="35" s="1"/>
  <c r="W50" i="35"/>
  <c r="L94" i="35"/>
  <c r="AC81" i="35" l="1"/>
  <c r="L84" i="35" s="1"/>
  <c r="B136" i="34"/>
  <c r="B135" i="34"/>
  <c r="V79" i="34"/>
  <c r="V78" i="34"/>
  <c r="Y77" i="34"/>
  <c r="V77" i="34"/>
  <c r="Y76" i="34"/>
  <c r="G76" i="34"/>
  <c r="I76" i="34" s="1"/>
  <c r="AB75" i="34"/>
  <c r="G75" i="34"/>
  <c r="I75" i="34" s="1"/>
  <c r="AB74" i="34"/>
  <c r="Y71" i="34"/>
  <c r="Y70" i="34"/>
  <c r="Y69" i="34"/>
  <c r="Y68" i="34"/>
  <c r="Y66" i="34"/>
  <c r="X65" i="34"/>
  <c r="G65" i="34"/>
  <c r="X64" i="34" s="1"/>
  <c r="X61" i="34"/>
  <c r="X60" i="34"/>
  <c r="AA56" i="34"/>
  <c r="AA53" i="34"/>
  <c r="Z49" i="34"/>
  <c r="G49" i="34"/>
  <c r="Z48" i="34"/>
  <c r="G48" i="34"/>
  <c r="Z47" i="34"/>
  <c r="G47" i="34"/>
  <c r="X40" i="34"/>
  <c r="K40" i="34"/>
  <c r="X39" i="34"/>
  <c r="X37" i="34"/>
  <c r="AB36" i="34"/>
  <c r="AC36" i="34" s="1"/>
  <c r="L36" i="34"/>
  <c r="AB35" i="34"/>
  <c r="AC35" i="34" s="1"/>
  <c r="L35" i="34"/>
  <c r="AB34" i="34"/>
  <c r="AC34" i="34" s="1"/>
  <c r="L34" i="34"/>
  <c r="AB33" i="34"/>
  <c r="AC33" i="34" s="1"/>
  <c r="L33" i="34"/>
  <c r="AB32" i="34"/>
  <c r="AC32" i="34" s="1"/>
  <c r="L32" i="34"/>
  <c r="AB31" i="34"/>
  <c r="AC31" i="34" s="1"/>
  <c r="L31" i="34"/>
  <c r="AB30" i="34"/>
  <c r="AC30" i="34" s="1"/>
  <c r="L30" i="34"/>
  <c r="AB29" i="34"/>
  <c r="AC29" i="34" s="1"/>
  <c r="L29" i="34"/>
  <c r="AB28" i="34"/>
  <c r="AC28" i="34" s="1"/>
  <c r="L28" i="34"/>
  <c r="E26" i="34"/>
  <c r="D26" i="34"/>
  <c r="K25" i="34"/>
  <c r="L25" i="34" s="1"/>
  <c r="I23" i="34"/>
  <c r="I24" i="34" s="1"/>
  <c r="K24" i="34" s="1"/>
  <c r="L24" i="34" s="1"/>
  <c r="K22" i="34"/>
  <c r="L22" i="34" s="1"/>
  <c r="I20" i="34"/>
  <c r="I21" i="34" s="1"/>
  <c r="K21" i="34" s="1"/>
  <c r="L21" i="34" s="1"/>
  <c r="K19" i="34"/>
  <c r="L19" i="34" s="1"/>
  <c r="I17" i="34"/>
  <c r="I18" i="34" s="1"/>
  <c r="K18" i="34" s="1"/>
  <c r="L18" i="34" s="1"/>
  <c r="K16" i="34"/>
  <c r="L16" i="34" s="1"/>
  <c r="I15" i="34"/>
  <c r="K15" i="34" s="1"/>
  <c r="L15" i="34" s="1"/>
  <c r="M15" i="34"/>
  <c r="K14" i="34"/>
  <c r="I13" i="34"/>
  <c r="M13" i="34"/>
  <c r="K12" i="34"/>
  <c r="L12" i="34" s="1"/>
  <c r="I11" i="34"/>
  <c r="M11" i="34"/>
  <c r="K10" i="34"/>
  <c r="AB7" i="34"/>
  <c r="X49" i="34" s="1"/>
  <c r="X7" i="34"/>
  <c r="V4" i="34"/>
  <c r="B3" i="34"/>
  <c r="V2" i="34"/>
  <c r="K17" i="34" l="1"/>
  <c r="L17" i="34" s="1"/>
  <c r="K23" i="34"/>
  <c r="L23" i="34" s="1"/>
  <c r="AC37" i="34"/>
  <c r="X48" i="34"/>
  <c r="Y58" i="34"/>
  <c r="K20" i="34"/>
  <c r="L20" i="34" s="1"/>
  <c r="AB40" i="34"/>
  <c r="L75" i="34"/>
  <c r="Z74" i="34"/>
  <c r="AC74" i="34" s="1"/>
  <c r="L37" i="34"/>
  <c r="G26" i="34"/>
  <c r="G56" i="34" s="1"/>
  <c r="K57" i="34" s="1"/>
  <c r="K11" i="34"/>
  <c r="L11" i="34" s="1"/>
  <c r="L76" i="34"/>
  <c r="AC75" i="34"/>
  <c r="C49" i="34"/>
  <c r="K49" i="34" s="1"/>
  <c r="L10" i="34"/>
  <c r="K13" i="34"/>
  <c r="L14" i="34"/>
  <c r="X47" i="34"/>
  <c r="C47" i="34" l="1"/>
  <c r="K47" i="34" s="1"/>
  <c r="K84" i="34"/>
  <c r="X17" i="34" s="1"/>
  <c r="AB17" i="34" s="1"/>
  <c r="AC17" i="34" s="1"/>
  <c r="L40" i="34"/>
  <c r="L13" i="34"/>
  <c r="L26" i="34" s="1"/>
  <c r="C48" i="34"/>
  <c r="K48" i="34" s="1"/>
  <c r="K69" i="34"/>
  <c r="L69" i="34" s="1"/>
  <c r="K72" i="34"/>
  <c r="L72" i="34" s="1"/>
  <c r="K26" i="34"/>
  <c r="G53" i="34" s="1"/>
  <c r="K54" i="34" s="1"/>
  <c r="X23" i="34" l="1"/>
  <c r="AB23" i="34" s="1"/>
  <c r="AC23" i="34" s="1"/>
  <c r="X13" i="34"/>
  <c r="AB13" i="34" s="1"/>
  <c r="AC13" i="34" s="1"/>
  <c r="L50" i="34"/>
  <c r="X21" i="34"/>
  <c r="AB21" i="34" s="1"/>
  <c r="AC21" i="34" s="1"/>
  <c r="X18" i="34"/>
  <c r="AB18" i="34" s="1"/>
  <c r="AC18" i="34" s="1"/>
  <c r="X11" i="34"/>
  <c r="AB11" i="34" s="1"/>
  <c r="AC11" i="34" s="1"/>
  <c r="X22" i="34"/>
  <c r="AB22" i="34" s="1"/>
  <c r="AC22" i="34" s="1"/>
  <c r="X10" i="34"/>
  <c r="AB10" i="34" s="1"/>
  <c r="X19" i="34"/>
  <c r="AB19" i="34" s="1"/>
  <c r="AC19" i="34" s="1"/>
  <c r="X25" i="34"/>
  <c r="AB25" i="34" s="1"/>
  <c r="AC25" i="34" s="1"/>
  <c r="X15" i="34"/>
  <c r="AB15" i="34" s="1"/>
  <c r="AC15" i="34" s="1"/>
  <c r="X12" i="34"/>
  <c r="AB12" i="34" s="1"/>
  <c r="AC12" i="34" s="1"/>
  <c r="X20" i="34"/>
  <c r="AB20" i="34" s="1"/>
  <c r="AC20" i="34" s="1"/>
  <c r="X16" i="34"/>
  <c r="AB16" i="34" s="1"/>
  <c r="AC16" i="34" s="1"/>
  <c r="X14" i="34"/>
  <c r="AB14" i="34" s="1"/>
  <c r="X24" i="34"/>
  <c r="AB24" i="34" s="1"/>
  <c r="AC24" i="34" s="1"/>
  <c r="L44" i="34"/>
  <c r="K77" i="34"/>
  <c r="L77" i="34" s="1"/>
  <c r="K67" i="34"/>
  <c r="L67" i="34" s="1"/>
  <c r="K59" i="34"/>
  <c r="L59" i="34" s="1"/>
  <c r="K78" i="34"/>
  <c r="L78" i="34" s="1"/>
  <c r="K71" i="34"/>
  <c r="L71" i="34" s="1"/>
  <c r="K70" i="34"/>
  <c r="L70" i="34" s="1"/>
  <c r="C50" i="34"/>
  <c r="W49" i="34" l="1"/>
  <c r="AB49" i="34" s="1"/>
  <c r="W48" i="34"/>
  <c r="AB48" i="34" s="1"/>
  <c r="AC14" i="34"/>
  <c r="X26" i="34"/>
  <c r="AC40" i="34" s="1"/>
  <c r="L82" i="34"/>
  <c r="AC10" i="34"/>
  <c r="AB26" i="34"/>
  <c r="X53" i="34" s="1"/>
  <c r="AB54" i="34" s="1"/>
  <c r="W47" i="34"/>
  <c r="AC26" i="34" l="1"/>
  <c r="AC44" i="34" s="1"/>
  <c r="X56" i="34"/>
  <c r="AB57" i="34" s="1"/>
  <c r="AB71" i="34" s="1"/>
  <c r="AC71" i="34" s="1"/>
  <c r="AB77" i="34"/>
  <c r="AC77" i="34" s="1"/>
  <c r="AB70" i="34"/>
  <c r="AC70" i="34" s="1"/>
  <c r="AB69" i="34"/>
  <c r="AC69" i="34" s="1"/>
  <c r="AB58" i="34"/>
  <c r="AC58" i="34" s="1"/>
  <c r="AB66" i="34"/>
  <c r="AC66" i="34" s="1"/>
  <c r="AB76" i="34"/>
  <c r="AC76" i="34" s="1"/>
  <c r="AB47" i="34"/>
  <c r="AC50" i="34" s="1"/>
  <c r="W50" i="34"/>
  <c r="AB68" i="34" l="1"/>
  <c r="AC68" i="34" s="1"/>
  <c r="AC81" i="34" s="1"/>
  <c r="L84" i="34" s="1"/>
  <c r="K86" i="34" s="1"/>
  <c r="L86" i="34" l="1"/>
  <c r="L87" i="34" s="1"/>
  <c r="L90" i="34" s="1"/>
  <c r="L92" i="34" s="1"/>
  <c r="L139" i="34" s="1"/>
  <c r="D12" i="82" s="1"/>
  <c r="L94" i="34" l="1"/>
  <c r="B136" i="32" l="1"/>
  <c r="B135" i="32"/>
  <c r="V79" i="32"/>
  <c r="V78" i="32"/>
  <c r="Y77" i="32"/>
  <c r="V77" i="32"/>
  <c r="Y76" i="32"/>
  <c r="G76" i="32"/>
  <c r="I76" i="32" s="1"/>
  <c r="AB75" i="32"/>
  <c r="G75" i="32"/>
  <c r="AB74" i="32"/>
  <c r="Y71" i="32"/>
  <c r="Y70" i="32"/>
  <c r="Y69" i="32"/>
  <c r="Y68" i="32"/>
  <c r="Y66" i="32"/>
  <c r="X65" i="32"/>
  <c r="G65" i="32"/>
  <c r="X64" i="32" s="1"/>
  <c r="X61" i="32"/>
  <c r="X60" i="32"/>
  <c r="AA56" i="32"/>
  <c r="AA53" i="32"/>
  <c r="Z49" i="32"/>
  <c r="G49" i="32"/>
  <c r="Z48" i="32"/>
  <c r="G48" i="32"/>
  <c r="Z47" i="32"/>
  <c r="G47" i="32"/>
  <c r="X40" i="32"/>
  <c r="K40" i="32"/>
  <c r="X39" i="32"/>
  <c r="AB40" i="32" s="1"/>
  <c r="X37" i="32"/>
  <c r="AB36" i="32"/>
  <c r="AC36" i="32" s="1"/>
  <c r="L36" i="32"/>
  <c r="AB35" i="32"/>
  <c r="AC35" i="32" s="1"/>
  <c r="L35" i="32"/>
  <c r="AB34" i="32"/>
  <c r="AC34" i="32" s="1"/>
  <c r="L34" i="32"/>
  <c r="AC33" i="32"/>
  <c r="AB33" i="32"/>
  <c r="L33" i="32"/>
  <c r="AB32" i="32"/>
  <c r="AC32" i="32" s="1"/>
  <c r="L32" i="32"/>
  <c r="AB31" i="32"/>
  <c r="AC31" i="32" s="1"/>
  <c r="L31" i="32"/>
  <c r="AB30" i="32"/>
  <c r="AC30" i="32" s="1"/>
  <c r="L30" i="32"/>
  <c r="AB29" i="32"/>
  <c r="AC29" i="32" s="1"/>
  <c r="L29" i="32"/>
  <c r="AB28" i="32"/>
  <c r="AC28" i="32" s="1"/>
  <c r="E26" i="32"/>
  <c r="D26" i="32"/>
  <c r="K25" i="32"/>
  <c r="L25" i="32" s="1"/>
  <c r="I23" i="32"/>
  <c r="I24" i="32" s="1"/>
  <c r="K24" i="32" s="1"/>
  <c r="L24" i="32" s="1"/>
  <c r="K22" i="32"/>
  <c r="L22" i="32" s="1"/>
  <c r="I20" i="32"/>
  <c r="I21" i="32" s="1"/>
  <c r="K21" i="32" s="1"/>
  <c r="L21" i="32" s="1"/>
  <c r="K20" i="32"/>
  <c r="L20" i="32" s="1"/>
  <c r="K19" i="32"/>
  <c r="L19" i="32" s="1"/>
  <c r="I17" i="32"/>
  <c r="I18" i="32" s="1"/>
  <c r="K18" i="32" s="1"/>
  <c r="L18" i="32" s="1"/>
  <c r="K16" i="32"/>
  <c r="L16" i="32" s="1"/>
  <c r="I15" i="32"/>
  <c r="K15" i="32" s="1"/>
  <c r="L15" i="32" s="1"/>
  <c r="M15" i="32"/>
  <c r="K14" i="32"/>
  <c r="I13" i="32"/>
  <c r="M13" i="32"/>
  <c r="K12" i="32"/>
  <c r="L12" i="32" s="1"/>
  <c r="I11" i="32"/>
  <c r="M11" i="32"/>
  <c r="AB7" i="32"/>
  <c r="X49" i="32" s="1"/>
  <c r="X7" i="32"/>
  <c r="V4" i="32"/>
  <c r="B3" i="32"/>
  <c r="V2" i="32"/>
  <c r="K17" i="32" l="1"/>
  <c r="L17" i="32" s="1"/>
  <c r="AC37" i="32"/>
  <c r="X48" i="32"/>
  <c r="Y58" i="32"/>
  <c r="I75" i="32"/>
  <c r="L75" i="32" s="1"/>
  <c r="K23" i="32"/>
  <c r="L23" i="32" s="1"/>
  <c r="L28" i="32"/>
  <c r="L37" i="32" s="1"/>
  <c r="G26" i="32"/>
  <c r="G56" i="32" s="1"/>
  <c r="K57" i="32" s="1"/>
  <c r="K11" i="32"/>
  <c r="L11" i="32" s="1"/>
  <c r="K10" i="32"/>
  <c r="L76" i="32"/>
  <c r="Z75" i="32"/>
  <c r="AC75" i="32" s="1"/>
  <c r="C49" i="32"/>
  <c r="K49" i="32" s="1"/>
  <c r="K13" i="32"/>
  <c r="L14" i="32"/>
  <c r="X47" i="32"/>
  <c r="Z74" i="32" l="1"/>
  <c r="AC74" i="32" s="1"/>
  <c r="C47" i="32"/>
  <c r="L10" i="32"/>
  <c r="K84" i="32"/>
  <c r="X23" i="32" s="1"/>
  <c r="AB23" i="32" s="1"/>
  <c r="AC23" i="32" s="1"/>
  <c r="L40" i="32"/>
  <c r="L13" i="32"/>
  <c r="C48" i="32"/>
  <c r="K48" i="32" s="1"/>
  <c r="K47" i="32"/>
  <c r="L50" i="32" s="1"/>
  <c r="K69" i="32"/>
  <c r="L69" i="32" s="1"/>
  <c r="K72" i="32"/>
  <c r="L72" i="32" s="1"/>
  <c r="K26" i="32"/>
  <c r="G53" i="32" s="1"/>
  <c r="K54" i="32" s="1"/>
  <c r="C50" i="32" l="1"/>
  <c r="L26" i="32"/>
  <c r="L44" i="32" s="1"/>
  <c r="X14" i="32"/>
  <c r="AB14" i="32" s="1"/>
  <c r="AC14" i="32" s="1"/>
  <c r="X16" i="32"/>
  <c r="AB16" i="32" s="1"/>
  <c r="AC16" i="32" s="1"/>
  <c r="X24" i="32"/>
  <c r="AB24" i="32" s="1"/>
  <c r="AC24" i="32" s="1"/>
  <c r="X25" i="32"/>
  <c r="AB25" i="32" s="1"/>
  <c r="AC25" i="32" s="1"/>
  <c r="X10" i="32"/>
  <c r="AB10" i="32" s="1"/>
  <c r="X18" i="32"/>
  <c r="AB18" i="32" s="1"/>
  <c r="AC18" i="32" s="1"/>
  <c r="X19" i="32"/>
  <c r="AB19" i="32" s="1"/>
  <c r="AC19" i="32" s="1"/>
  <c r="X20" i="32"/>
  <c r="AB20" i="32" s="1"/>
  <c r="AC20" i="32" s="1"/>
  <c r="X13" i="32"/>
  <c r="AB13" i="32" s="1"/>
  <c r="AC13" i="32" s="1"/>
  <c r="X11" i="32"/>
  <c r="AB11" i="32" s="1"/>
  <c r="AC11" i="32" s="1"/>
  <c r="X15" i="32"/>
  <c r="AB15" i="32" s="1"/>
  <c r="AC15" i="32" s="1"/>
  <c r="X21" i="32"/>
  <c r="AB21" i="32" s="1"/>
  <c r="AC21" i="32" s="1"/>
  <c r="X12" i="32"/>
  <c r="AB12" i="32" s="1"/>
  <c r="AC12" i="32" s="1"/>
  <c r="X22" i="32"/>
  <c r="AB22" i="32" s="1"/>
  <c r="AC22" i="32" s="1"/>
  <c r="X17" i="32"/>
  <c r="AB17" i="32" s="1"/>
  <c r="AC17" i="32" s="1"/>
  <c r="K77" i="32"/>
  <c r="L77" i="32" s="1"/>
  <c r="K67" i="32"/>
  <c r="L67" i="32" s="1"/>
  <c r="K70" i="32"/>
  <c r="L70" i="32" s="1"/>
  <c r="K78" i="32"/>
  <c r="L78" i="32" s="1"/>
  <c r="K71" i="32"/>
  <c r="L71" i="32" s="1"/>
  <c r="K59" i="32"/>
  <c r="L59" i="32" s="1"/>
  <c r="W48" i="32" l="1"/>
  <c r="AB48" i="32" s="1"/>
  <c r="X26" i="32"/>
  <c r="X56" i="32" s="1"/>
  <c r="AB57" i="32" s="1"/>
  <c r="L82" i="32"/>
  <c r="K86" i="32" s="1"/>
  <c r="W49" i="32"/>
  <c r="AB49" i="32" s="1"/>
  <c r="AC10" i="32"/>
  <c r="AC26" i="32" s="1"/>
  <c r="AB26" i="32"/>
  <c r="X53" i="32" s="1"/>
  <c r="AB54" i="32" s="1"/>
  <c r="W47" i="32"/>
  <c r="AC40" i="32" l="1"/>
  <c r="AC44" i="32" s="1"/>
  <c r="AB77" i="32"/>
  <c r="AC77" i="32" s="1"/>
  <c r="AB70" i="32"/>
  <c r="AC70" i="32" s="1"/>
  <c r="AB69" i="32"/>
  <c r="AC69" i="32" s="1"/>
  <c r="AB58" i="32"/>
  <c r="AC58" i="32" s="1"/>
  <c r="AB76" i="32"/>
  <c r="AC76" i="32" s="1"/>
  <c r="AB66" i="32"/>
  <c r="AC66" i="32" s="1"/>
  <c r="L86" i="32"/>
  <c r="L87" i="32" s="1"/>
  <c r="L90" i="32" s="1"/>
  <c r="L92" i="32" s="1"/>
  <c r="L140" i="32" s="1"/>
  <c r="D11" i="82" s="1"/>
  <c r="AB71" i="32"/>
  <c r="AC71" i="32" s="1"/>
  <c r="AB68" i="32"/>
  <c r="AC68" i="32" s="1"/>
  <c r="AB47" i="32"/>
  <c r="AC50" i="32" s="1"/>
  <c r="W50" i="32"/>
  <c r="AC81" i="32" l="1"/>
  <c r="L84" i="32" s="1"/>
  <c r="L94" i="32"/>
  <c r="B136" i="31" l="1"/>
  <c r="B135" i="31"/>
  <c r="V79" i="31"/>
  <c r="V78" i="31"/>
  <c r="Y77" i="31"/>
  <c r="V77" i="31"/>
  <c r="Y76" i="31"/>
  <c r="G76" i="31"/>
  <c r="I76" i="31" s="1"/>
  <c r="AB75" i="31"/>
  <c r="G75" i="31"/>
  <c r="AB74" i="31"/>
  <c r="Y71" i="31"/>
  <c r="Y70" i="31"/>
  <c r="Y69" i="31"/>
  <c r="Y68" i="31"/>
  <c r="Y66" i="31"/>
  <c r="X65" i="31"/>
  <c r="G65" i="31"/>
  <c r="X64" i="31" s="1"/>
  <c r="X61" i="31"/>
  <c r="X60" i="31"/>
  <c r="AA56" i="31"/>
  <c r="AA53" i="31"/>
  <c r="Z49" i="31"/>
  <c r="G49" i="31"/>
  <c r="Z48" i="31"/>
  <c r="G48" i="31"/>
  <c r="Z47" i="31"/>
  <c r="G47" i="31"/>
  <c r="X40" i="31"/>
  <c r="K40" i="31"/>
  <c r="X39" i="31"/>
  <c r="X37" i="31"/>
  <c r="AB36" i="31"/>
  <c r="AC36" i="31" s="1"/>
  <c r="L36" i="31"/>
  <c r="AB35" i="31"/>
  <c r="AC35" i="31" s="1"/>
  <c r="L35" i="31"/>
  <c r="AB34" i="31"/>
  <c r="AC34" i="31" s="1"/>
  <c r="L34" i="31"/>
  <c r="AB33" i="31"/>
  <c r="AC33" i="31" s="1"/>
  <c r="L33" i="31"/>
  <c r="AB32" i="31"/>
  <c r="AC32" i="31" s="1"/>
  <c r="L32" i="31"/>
  <c r="AB31" i="31"/>
  <c r="AC31" i="31" s="1"/>
  <c r="L31" i="31"/>
  <c r="AB30" i="31"/>
  <c r="AC30" i="31" s="1"/>
  <c r="L30" i="31"/>
  <c r="AB29" i="31"/>
  <c r="AC29" i="31" s="1"/>
  <c r="L29" i="31"/>
  <c r="AB28" i="31"/>
  <c r="AC28" i="31" s="1"/>
  <c r="L28" i="31"/>
  <c r="E26" i="31"/>
  <c r="D26" i="31"/>
  <c r="K25" i="31"/>
  <c r="L25" i="31" s="1"/>
  <c r="I23" i="31"/>
  <c r="I24" i="31" s="1"/>
  <c r="K24" i="31" s="1"/>
  <c r="L24" i="31" s="1"/>
  <c r="K22" i="31"/>
  <c r="L22" i="31" s="1"/>
  <c r="I20" i="31"/>
  <c r="K20" i="31" s="1"/>
  <c r="L20" i="31" s="1"/>
  <c r="K19" i="31"/>
  <c r="L19" i="31" s="1"/>
  <c r="I18" i="31"/>
  <c r="K18" i="31" s="1"/>
  <c r="L18" i="31" s="1"/>
  <c r="I17" i="31"/>
  <c r="K17" i="31"/>
  <c r="L17" i="31" s="1"/>
  <c r="K16" i="31"/>
  <c r="L16" i="31" s="1"/>
  <c r="M15" i="31"/>
  <c r="I15" i="31"/>
  <c r="K14" i="31"/>
  <c r="K13" i="31"/>
  <c r="L13" i="31" s="1"/>
  <c r="I13" i="31"/>
  <c r="M13" i="31"/>
  <c r="K12" i="31"/>
  <c r="M11" i="31"/>
  <c r="I11" i="31"/>
  <c r="K10" i="31"/>
  <c r="L10" i="31" s="1"/>
  <c r="AB7" i="31"/>
  <c r="X47" i="31" s="1"/>
  <c r="X7" i="31"/>
  <c r="V4" i="31"/>
  <c r="B3" i="31"/>
  <c r="V2" i="31"/>
  <c r="K23" i="31" l="1"/>
  <c r="L23" i="31" s="1"/>
  <c r="I21" i="31"/>
  <c r="K21" i="31" s="1"/>
  <c r="L21" i="31" s="1"/>
  <c r="Y58" i="31"/>
  <c r="I75" i="31"/>
  <c r="Z74" i="31" s="1"/>
  <c r="AC74" i="31" s="1"/>
  <c r="L37" i="31"/>
  <c r="AB40" i="31"/>
  <c r="G26" i="31"/>
  <c r="K84" i="31" s="1"/>
  <c r="L12" i="31"/>
  <c r="C48" i="31"/>
  <c r="K48" i="31" s="1"/>
  <c r="K15" i="31"/>
  <c r="L15" i="31" s="1"/>
  <c r="L76" i="31"/>
  <c r="L14" i="31"/>
  <c r="L75" i="31"/>
  <c r="X49" i="31"/>
  <c r="X48" i="31"/>
  <c r="K11" i="31"/>
  <c r="L11" i="31" s="1"/>
  <c r="AC37" i="31"/>
  <c r="AC75" i="31"/>
  <c r="L26" i="31" l="1"/>
  <c r="C47" i="31"/>
  <c r="K47" i="31" s="1"/>
  <c r="K26" i="31"/>
  <c r="G53" i="31" s="1"/>
  <c r="K54" i="31" s="1"/>
  <c r="K77" i="31" s="1"/>
  <c r="L77" i="31" s="1"/>
  <c r="L40" i="31"/>
  <c r="G56" i="31"/>
  <c r="K57" i="31" s="1"/>
  <c r="K72" i="31" s="1"/>
  <c r="L72" i="31" s="1"/>
  <c r="C49" i="31"/>
  <c r="K49" i="31" s="1"/>
  <c r="X23" i="31"/>
  <c r="AB23" i="31" s="1"/>
  <c r="AC23" i="31" s="1"/>
  <c r="X20" i="31"/>
  <c r="AB20" i="31" s="1"/>
  <c r="AC20" i="31" s="1"/>
  <c r="X25" i="31"/>
  <c r="AB25" i="31" s="1"/>
  <c r="AC25" i="31" s="1"/>
  <c r="X22" i="31"/>
  <c r="AB22" i="31" s="1"/>
  <c r="AC22" i="31" s="1"/>
  <c r="X19" i="31"/>
  <c r="AB19" i="31" s="1"/>
  <c r="AC19" i="31" s="1"/>
  <c r="X16" i="31"/>
  <c r="AB16" i="31" s="1"/>
  <c r="AC16" i="31" s="1"/>
  <c r="X13" i="31"/>
  <c r="AB13" i="31" s="1"/>
  <c r="AC13" i="31" s="1"/>
  <c r="X12" i="31"/>
  <c r="AB12" i="31" s="1"/>
  <c r="X17" i="31"/>
  <c r="AB17" i="31" s="1"/>
  <c r="AC17" i="31" s="1"/>
  <c r="X24" i="31"/>
  <c r="AB24" i="31" s="1"/>
  <c r="AC24" i="31" s="1"/>
  <c r="X15" i="31"/>
  <c r="AB15" i="31" s="1"/>
  <c r="AC15" i="31" s="1"/>
  <c r="X14" i="31"/>
  <c r="AB14" i="31" s="1"/>
  <c r="X11" i="31"/>
  <c r="AB11" i="31" s="1"/>
  <c r="AC11" i="31" s="1"/>
  <c r="X10" i="31"/>
  <c r="X21" i="31"/>
  <c r="AB21" i="31" s="1"/>
  <c r="AC21" i="31" s="1"/>
  <c r="X18" i="31"/>
  <c r="AB18" i="31" s="1"/>
  <c r="AC18" i="31" s="1"/>
  <c r="L44" i="31" l="1"/>
  <c r="K71" i="31"/>
  <c r="L71" i="31" s="1"/>
  <c r="K70" i="31"/>
  <c r="L70" i="31" s="1"/>
  <c r="K67" i="31"/>
  <c r="L67" i="31" s="1"/>
  <c r="K59" i="31"/>
  <c r="L59" i="31" s="1"/>
  <c r="K69" i="31"/>
  <c r="L69" i="31" s="1"/>
  <c r="K78" i="31"/>
  <c r="L78" i="31" s="1"/>
  <c r="L50" i="31"/>
  <c r="X26" i="31"/>
  <c r="AB10" i="31"/>
  <c r="AC14" i="31"/>
  <c r="W49" i="31"/>
  <c r="AB49" i="31" s="1"/>
  <c r="W48" i="31"/>
  <c r="AB48" i="31" s="1"/>
  <c r="AC12" i="31"/>
  <c r="C50" i="31"/>
  <c r="L82" i="31" l="1"/>
  <c r="X56" i="31"/>
  <c r="AB57" i="31" s="1"/>
  <c r="AC40" i="31"/>
  <c r="W47" i="31"/>
  <c r="AC10" i="31"/>
  <c r="AC26" i="31" s="1"/>
  <c r="AB26" i="31"/>
  <c r="X53" i="31" s="1"/>
  <c r="AB54" i="31" s="1"/>
  <c r="AC44" i="31" l="1"/>
  <c r="AB47" i="31"/>
  <c r="AC50" i="31" s="1"/>
  <c r="W50" i="31"/>
  <c r="AB77" i="31"/>
  <c r="AC77" i="31" s="1"/>
  <c r="AB70" i="31"/>
  <c r="AC70" i="31" s="1"/>
  <c r="AB69" i="31"/>
  <c r="AC69" i="31" s="1"/>
  <c r="AB58" i="31"/>
  <c r="AC58" i="31" s="1"/>
  <c r="AB66" i="31"/>
  <c r="AC66" i="31" s="1"/>
  <c r="AB76" i="31"/>
  <c r="AC76" i="31" s="1"/>
  <c r="AB71" i="31"/>
  <c r="AC71" i="31" s="1"/>
  <c r="AB68" i="31"/>
  <c r="AC68" i="31" s="1"/>
  <c r="AC81" i="31" l="1"/>
  <c r="L84" i="31" s="1"/>
  <c r="K86" i="31" s="1"/>
  <c r="L86" i="31" l="1"/>
  <c r="L87" i="31" s="1"/>
  <c r="L90" i="31" s="1"/>
  <c r="L92" i="31" s="1"/>
  <c r="L140" i="31" s="1"/>
  <c r="D10" i="82" s="1"/>
  <c r="L94" i="31" l="1"/>
  <c r="B136" i="30"/>
  <c r="B135" i="30"/>
  <c r="V79" i="30"/>
  <c r="V78" i="30"/>
  <c r="Y77" i="30"/>
  <c r="V77" i="30"/>
  <c r="Y76" i="30"/>
  <c r="G76" i="30"/>
  <c r="I76" i="30" s="1"/>
  <c r="AB75" i="30"/>
  <c r="G75" i="30"/>
  <c r="I75" i="30" s="1"/>
  <c r="AB74" i="30"/>
  <c r="Y71" i="30"/>
  <c r="Y70" i="30"/>
  <c r="Y69" i="30"/>
  <c r="Y68" i="30"/>
  <c r="Y66" i="30"/>
  <c r="X65" i="30"/>
  <c r="G65" i="30"/>
  <c r="X64" i="30" s="1"/>
  <c r="X61" i="30"/>
  <c r="X60" i="30"/>
  <c r="AA56" i="30"/>
  <c r="AA53" i="30"/>
  <c r="Z49" i="30"/>
  <c r="G49" i="30"/>
  <c r="Z48" i="30"/>
  <c r="G48" i="30"/>
  <c r="Z47" i="30"/>
  <c r="G47" i="30"/>
  <c r="X40" i="30"/>
  <c r="K40" i="30"/>
  <c r="X39" i="30"/>
  <c r="X37" i="30"/>
  <c r="AB36" i="30"/>
  <c r="AC36" i="30" s="1"/>
  <c r="L36" i="30"/>
  <c r="AB35" i="30"/>
  <c r="AC35" i="30" s="1"/>
  <c r="L35" i="30"/>
  <c r="AB34" i="30"/>
  <c r="AC34" i="30" s="1"/>
  <c r="L34" i="30"/>
  <c r="AB33" i="30"/>
  <c r="AC33" i="30" s="1"/>
  <c r="L33" i="30"/>
  <c r="AB32" i="30"/>
  <c r="AC32" i="30" s="1"/>
  <c r="L32" i="30"/>
  <c r="AB31" i="30"/>
  <c r="AC31" i="30" s="1"/>
  <c r="L31" i="30"/>
  <c r="AB30" i="30"/>
  <c r="AC30" i="30" s="1"/>
  <c r="L30" i="30"/>
  <c r="AC29" i="30"/>
  <c r="AB29" i="30"/>
  <c r="L29" i="30"/>
  <c r="AB28" i="30"/>
  <c r="AC28" i="30" s="1"/>
  <c r="L28" i="30"/>
  <c r="E26" i="30"/>
  <c r="D26" i="30"/>
  <c r="K25" i="30"/>
  <c r="L25" i="30" s="1"/>
  <c r="I23" i="30"/>
  <c r="I24" i="30" s="1"/>
  <c r="K24" i="30" s="1"/>
  <c r="L24" i="30" s="1"/>
  <c r="K22" i="30"/>
  <c r="L22" i="30" s="1"/>
  <c r="I20" i="30"/>
  <c r="I21" i="30" s="1"/>
  <c r="K21" i="30" s="1"/>
  <c r="L21" i="30" s="1"/>
  <c r="K19" i="30"/>
  <c r="L19" i="30" s="1"/>
  <c r="I17" i="30"/>
  <c r="I18" i="30" s="1"/>
  <c r="K17" i="30"/>
  <c r="L17" i="30" s="1"/>
  <c r="K16" i="30"/>
  <c r="L16" i="30" s="1"/>
  <c r="I15" i="30"/>
  <c r="K14" i="30"/>
  <c r="I13" i="30"/>
  <c r="M13" i="30"/>
  <c r="K12" i="30"/>
  <c r="L12" i="30" s="1"/>
  <c r="I11" i="30"/>
  <c r="K11" i="30" s="1"/>
  <c r="L11" i="30" s="1"/>
  <c r="M11" i="30"/>
  <c r="K10" i="30"/>
  <c r="AB7" i="30"/>
  <c r="X49" i="30" s="1"/>
  <c r="X7" i="30"/>
  <c r="V4" i="30"/>
  <c r="B3" i="30"/>
  <c r="V2" i="30"/>
  <c r="K23" i="30" l="1"/>
  <c r="L23" i="30" s="1"/>
  <c r="AC37" i="30"/>
  <c r="X48" i="30"/>
  <c r="Y58" i="30"/>
  <c r="K20" i="30"/>
  <c r="L20" i="30" s="1"/>
  <c r="AB40" i="30"/>
  <c r="L75" i="30"/>
  <c r="Z74" i="30"/>
  <c r="AC74" i="30" s="1"/>
  <c r="M15" i="30"/>
  <c r="L37" i="30"/>
  <c r="G26" i="30"/>
  <c r="K84" i="30" s="1"/>
  <c r="K18" i="30"/>
  <c r="L18" i="30" s="1"/>
  <c r="K15" i="30"/>
  <c r="L15" i="30" s="1"/>
  <c r="L76" i="30"/>
  <c r="AC75" i="30"/>
  <c r="L10" i="30"/>
  <c r="K13" i="30"/>
  <c r="L14" i="30"/>
  <c r="C47" i="30"/>
  <c r="X47" i="30"/>
  <c r="C49" i="30" l="1"/>
  <c r="K49" i="30" s="1"/>
  <c r="K26" i="30"/>
  <c r="G53" i="30" s="1"/>
  <c r="K54" i="30" s="1"/>
  <c r="K77" i="30" s="1"/>
  <c r="L77" i="30" s="1"/>
  <c r="G56" i="30"/>
  <c r="K57" i="30" s="1"/>
  <c r="K72" i="30" s="1"/>
  <c r="L72" i="30" s="1"/>
  <c r="L40" i="30"/>
  <c r="K47" i="30"/>
  <c r="X23" i="30"/>
  <c r="AB23" i="30" s="1"/>
  <c r="AC23" i="30" s="1"/>
  <c r="X20" i="30"/>
  <c r="AB20" i="30" s="1"/>
  <c r="AC20" i="30" s="1"/>
  <c r="X17" i="30"/>
  <c r="AB17" i="30" s="1"/>
  <c r="AC17" i="30" s="1"/>
  <c r="X19" i="30"/>
  <c r="AB19" i="30" s="1"/>
  <c r="AC19" i="30" s="1"/>
  <c r="X13" i="30"/>
  <c r="AB13" i="30" s="1"/>
  <c r="AC13" i="30" s="1"/>
  <c r="X12" i="30"/>
  <c r="AB12" i="30" s="1"/>
  <c r="X24" i="30"/>
  <c r="AB24" i="30" s="1"/>
  <c r="AC24" i="30" s="1"/>
  <c r="X21" i="30"/>
  <c r="AB21" i="30" s="1"/>
  <c r="AC21" i="30" s="1"/>
  <c r="X18" i="30"/>
  <c r="AB18" i="30" s="1"/>
  <c r="AC18" i="30" s="1"/>
  <c r="X15" i="30"/>
  <c r="AB15" i="30" s="1"/>
  <c r="AC15" i="30" s="1"/>
  <c r="X14" i="30"/>
  <c r="AB14" i="30" s="1"/>
  <c r="X11" i="30"/>
  <c r="AB11" i="30" s="1"/>
  <c r="AC11" i="30" s="1"/>
  <c r="X10" i="30"/>
  <c r="X25" i="30"/>
  <c r="AB25" i="30" s="1"/>
  <c r="AC25" i="30" s="1"/>
  <c r="X22" i="30"/>
  <c r="AB22" i="30" s="1"/>
  <c r="AC22" i="30" s="1"/>
  <c r="X16" i="30"/>
  <c r="AB16" i="30" s="1"/>
  <c r="AC16" i="30" s="1"/>
  <c r="L13" i="30"/>
  <c r="L26" i="30" s="1"/>
  <c r="C48" i="30"/>
  <c r="K48" i="30" s="1"/>
  <c r="K70" i="30" l="1"/>
  <c r="L70" i="30" s="1"/>
  <c r="K71" i="30"/>
  <c r="L71" i="30" s="1"/>
  <c r="K78" i="30"/>
  <c r="L78" i="30" s="1"/>
  <c r="K59" i="30"/>
  <c r="L59" i="30" s="1"/>
  <c r="K67" i="30"/>
  <c r="L67" i="30" s="1"/>
  <c r="K69" i="30"/>
  <c r="L69" i="30" s="1"/>
  <c r="L44" i="30"/>
  <c r="L50" i="30"/>
  <c r="AB10" i="30"/>
  <c r="X26" i="30"/>
  <c r="C50" i="30"/>
  <c r="AC14" i="30"/>
  <c r="W49" i="30"/>
  <c r="AB49" i="30" s="1"/>
  <c r="W48" i="30"/>
  <c r="AB48" i="30" s="1"/>
  <c r="AC12" i="30"/>
  <c r="L82" i="30" l="1"/>
  <c r="X56" i="30"/>
  <c r="AB57" i="30" s="1"/>
  <c r="AC40" i="30"/>
  <c r="W47" i="30"/>
  <c r="AC10" i="30"/>
  <c r="AC26" i="30" s="1"/>
  <c r="AB26" i="30"/>
  <c r="X53" i="30" s="1"/>
  <c r="AB54" i="30" s="1"/>
  <c r="AB47" i="30" l="1"/>
  <c r="AC50" i="30" s="1"/>
  <c r="W50" i="30"/>
  <c r="AB77" i="30"/>
  <c r="AC77" i="30" s="1"/>
  <c r="AB70" i="30"/>
  <c r="AC70" i="30" s="1"/>
  <c r="AB69" i="30"/>
  <c r="AC69" i="30" s="1"/>
  <c r="AB58" i="30"/>
  <c r="AC58" i="30" s="1"/>
  <c r="AB76" i="30"/>
  <c r="AC76" i="30" s="1"/>
  <c r="AB66" i="30"/>
  <c r="AC66" i="30" s="1"/>
  <c r="AB68" i="30"/>
  <c r="AC68" i="30" s="1"/>
  <c r="AB71" i="30"/>
  <c r="AC71" i="30" s="1"/>
  <c r="AC44" i="30"/>
  <c r="AC81" i="30" l="1"/>
  <c r="L84" i="30" s="1"/>
  <c r="K86" i="30" s="1"/>
  <c r="L86" i="30" s="1"/>
  <c r="L87" i="30" s="1"/>
  <c r="L90" i="30" s="1"/>
  <c r="L92" i="30" s="1"/>
  <c r="L140" i="30" s="1"/>
  <c r="D9" i="82" s="1"/>
  <c r="L94" i="30" l="1"/>
  <c r="B136" i="29" l="1"/>
  <c r="B135" i="29"/>
  <c r="V79" i="29"/>
  <c r="V78" i="29"/>
  <c r="Y77" i="29"/>
  <c r="V77" i="29"/>
  <c r="Y76" i="29"/>
  <c r="G76" i="29"/>
  <c r="I76" i="29" s="1"/>
  <c r="AB75" i="29"/>
  <c r="G75" i="29"/>
  <c r="I75" i="29" s="1"/>
  <c r="AB74" i="29"/>
  <c r="Y71" i="29"/>
  <c r="Y70" i="29"/>
  <c r="Y69" i="29"/>
  <c r="Y68" i="29"/>
  <c r="Y66" i="29"/>
  <c r="X65" i="29"/>
  <c r="G65" i="29"/>
  <c r="X64" i="29" s="1"/>
  <c r="X61" i="29"/>
  <c r="X60" i="29"/>
  <c r="AA56" i="29"/>
  <c r="AA53" i="29"/>
  <c r="Z49" i="29"/>
  <c r="G49" i="29"/>
  <c r="Z48" i="29"/>
  <c r="G48" i="29"/>
  <c r="Z47" i="29"/>
  <c r="G47" i="29"/>
  <c r="X40" i="29"/>
  <c r="K40" i="29"/>
  <c r="X39" i="29"/>
  <c r="X37" i="29"/>
  <c r="AB36" i="29"/>
  <c r="AC36" i="29" s="1"/>
  <c r="L36" i="29"/>
  <c r="AB35" i="29"/>
  <c r="AC35" i="29" s="1"/>
  <c r="L35" i="29"/>
  <c r="AB34" i="29"/>
  <c r="AC34" i="29" s="1"/>
  <c r="L34" i="29"/>
  <c r="AB33" i="29"/>
  <c r="AC33" i="29" s="1"/>
  <c r="L33" i="29"/>
  <c r="AB32" i="29"/>
  <c r="AC32" i="29" s="1"/>
  <c r="L32" i="29"/>
  <c r="AB31" i="29"/>
  <c r="AC31" i="29" s="1"/>
  <c r="L31" i="29"/>
  <c r="AB30" i="29"/>
  <c r="AC30" i="29" s="1"/>
  <c r="L30" i="29"/>
  <c r="AB29" i="29"/>
  <c r="AC29" i="29" s="1"/>
  <c r="L29" i="29"/>
  <c r="AB28" i="29"/>
  <c r="AC28" i="29" s="1"/>
  <c r="L28" i="29"/>
  <c r="E26" i="29"/>
  <c r="D26" i="29"/>
  <c r="K25" i="29"/>
  <c r="L25" i="29" s="1"/>
  <c r="I23" i="29"/>
  <c r="I24" i="29" s="1"/>
  <c r="K24" i="29" s="1"/>
  <c r="L24" i="29" s="1"/>
  <c r="K22" i="29"/>
  <c r="L22" i="29" s="1"/>
  <c r="I21" i="29"/>
  <c r="K21" i="29" s="1"/>
  <c r="L21" i="29" s="1"/>
  <c r="K20" i="29"/>
  <c r="L20" i="29" s="1"/>
  <c r="I20" i="29"/>
  <c r="K19" i="29"/>
  <c r="L19" i="29" s="1"/>
  <c r="I17" i="29"/>
  <c r="K17" i="29" s="1"/>
  <c r="L17" i="29" s="1"/>
  <c r="K16" i="29"/>
  <c r="L16" i="29" s="1"/>
  <c r="I15" i="29"/>
  <c r="K14" i="29"/>
  <c r="I13" i="29"/>
  <c r="K13" i="29" s="1"/>
  <c r="L13" i="29" s="1"/>
  <c r="M13" i="29"/>
  <c r="K12" i="29"/>
  <c r="I11" i="29"/>
  <c r="K10" i="29"/>
  <c r="AB7" i="29"/>
  <c r="X49" i="29" s="1"/>
  <c r="X7" i="29"/>
  <c r="V4" i="29"/>
  <c r="B3" i="29"/>
  <c r="V2" i="29"/>
  <c r="X47" i="29" l="1"/>
  <c r="I18" i="29"/>
  <c r="K18" i="29" s="1"/>
  <c r="L18" i="29" s="1"/>
  <c r="K23" i="29"/>
  <c r="L23" i="29" s="1"/>
  <c r="AC37" i="29"/>
  <c r="Y58" i="29"/>
  <c r="AB40" i="29"/>
  <c r="M15" i="29"/>
  <c r="G26" i="29"/>
  <c r="K84" i="29" s="1"/>
  <c r="L10" i="29"/>
  <c r="L76" i="29"/>
  <c r="Z75" i="29"/>
  <c r="AC75" i="29" s="1"/>
  <c r="L12" i="29"/>
  <c r="C48" i="29"/>
  <c r="K48" i="29" s="1"/>
  <c r="L14" i="29"/>
  <c r="L37" i="29"/>
  <c r="Z74" i="29"/>
  <c r="AC74" i="29" s="1"/>
  <c r="L75" i="29"/>
  <c r="M11" i="29"/>
  <c r="K11" i="29"/>
  <c r="L11" i="29" s="1"/>
  <c r="K15" i="29"/>
  <c r="L15" i="29" s="1"/>
  <c r="X48" i="29"/>
  <c r="G56" i="29" l="1"/>
  <c r="K57" i="29" s="1"/>
  <c r="K72" i="29" s="1"/>
  <c r="L72" i="29" s="1"/>
  <c r="L40" i="29"/>
  <c r="C47" i="29"/>
  <c r="K26" i="29"/>
  <c r="G53" i="29" s="1"/>
  <c r="K54" i="29" s="1"/>
  <c r="C49" i="29"/>
  <c r="K49" i="29" s="1"/>
  <c r="X17" i="29"/>
  <c r="AB17" i="29" s="1"/>
  <c r="AC17" i="29" s="1"/>
  <c r="X24" i="29"/>
  <c r="AB24" i="29" s="1"/>
  <c r="AC24" i="29" s="1"/>
  <c r="X21" i="29"/>
  <c r="AB21" i="29" s="1"/>
  <c r="AC21" i="29" s="1"/>
  <c r="X18" i="29"/>
  <c r="AB18" i="29" s="1"/>
  <c r="AC18" i="29" s="1"/>
  <c r="X15" i="29"/>
  <c r="AB15" i="29" s="1"/>
  <c r="AC15" i="29" s="1"/>
  <c r="X14" i="29"/>
  <c r="AB14" i="29" s="1"/>
  <c r="X11" i="29"/>
  <c r="AB11" i="29" s="1"/>
  <c r="AC11" i="29" s="1"/>
  <c r="X10" i="29"/>
  <c r="X25" i="29"/>
  <c r="AB25" i="29" s="1"/>
  <c r="AC25" i="29" s="1"/>
  <c r="X22" i="29"/>
  <c r="AB22" i="29" s="1"/>
  <c r="AC22" i="29" s="1"/>
  <c r="X19" i="29"/>
  <c r="AB19" i="29" s="1"/>
  <c r="AC19" i="29" s="1"/>
  <c r="X16" i="29"/>
  <c r="AB16" i="29" s="1"/>
  <c r="AC16" i="29" s="1"/>
  <c r="X13" i="29"/>
  <c r="AB13" i="29" s="1"/>
  <c r="AC13" i="29" s="1"/>
  <c r="X12" i="29"/>
  <c r="AB12" i="29" s="1"/>
  <c r="X23" i="29"/>
  <c r="AB23" i="29" s="1"/>
  <c r="AC23" i="29" s="1"/>
  <c r="X20" i="29"/>
  <c r="AB20" i="29" s="1"/>
  <c r="AC20" i="29" s="1"/>
  <c r="L26" i="29"/>
  <c r="L44" i="29" s="1"/>
  <c r="K69" i="29" l="1"/>
  <c r="L69" i="29" s="1"/>
  <c r="W49" i="29"/>
  <c r="AB49" i="29" s="1"/>
  <c r="AC14" i="29"/>
  <c r="K77" i="29"/>
  <c r="L77" i="29" s="1"/>
  <c r="K67" i="29"/>
  <c r="L67" i="29" s="1"/>
  <c r="K71" i="29"/>
  <c r="L71" i="29" s="1"/>
  <c r="K70" i="29"/>
  <c r="L70" i="29" s="1"/>
  <c r="K59" i="29"/>
  <c r="L59" i="29" s="1"/>
  <c r="K78" i="29"/>
  <c r="L78" i="29" s="1"/>
  <c r="W48" i="29"/>
  <c r="AB48" i="29" s="1"/>
  <c r="AC12" i="29"/>
  <c r="AB10" i="29"/>
  <c r="X26" i="29"/>
  <c r="K47" i="29"/>
  <c r="L50" i="29" s="1"/>
  <c r="C50" i="29"/>
  <c r="L82" i="29" l="1"/>
  <c r="K86" i="29" s="1"/>
  <c r="AB26" i="29"/>
  <c r="X53" i="29" s="1"/>
  <c r="AB54" i="29" s="1"/>
  <c r="W47" i="29"/>
  <c r="AC10" i="29"/>
  <c r="AC26" i="29" s="1"/>
  <c r="X56" i="29"/>
  <c r="AB57" i="29" s="1"/>
  <c r="AC40" i="29"/>
  <c r="AC44" i="29" l="1"/>
  <c r="AB77" i="29"/>
  <c r="AC77" i="29" s="1"/>
  <c r="AB70" i="29"/>
  <c r="AC70" i="29" s="1"/>
  <c r="AB69" i="29"/>
  <c r="AC69" i="29" s="1"/>
  <c r="AB58" i="29"/>
  <c r="AC58" i="29" s="1"/>
  <c r="AB76" i="29"/>
  <c r="AC76" i="29" s="1"/>
  <c r="AB66" i="29"/>
  <c r="AC66" i="29" s="1"/>
  <c r="AB47" i="29"/>
  <c r="AC50" i="29" s="1"/>
  <c r="W50" i="29"/>
  <c r="AB71" i="29"/>
  <c r="AC71" i="29" s="1"/>
  <c r="AB68" i="29"/>
  <c r="AC68" i="29" s="1"/>
  <c r="L86" i="29"/>
  <c r="L87" i="29" s="1"/>
  <c r="L90" i="29" s="1"/>
  <c r="L92" i="29" s="1"/>
  <c r="L140" i="29" s="1"/>
  <c r="D8" i="82" s="1"/>
  <c r="L94" i="29" l="1"/>
  <c r="AC81" i="29"/>
  <c r="L84" i="29" s="1"/>
  <c r="B136" i="28"/>
  <c r="B135" i="28"/>
  <c r="V79" i="28"/>
  <c r="V78" i="28"/>
  <c r="Y77" i="28"/>
  <c r="V77" i="28"/>
  <c r="Y76" i="28"/>
  <c r="G76" i="28"/>
  <c r="I76" i="28" s="1"/>
  <c r="AB75" i="28"/>
  <c r="G75" i="28"/>
  <c r="I75" i="28" s="1"/>
  <c r="AB74" i="28"/>
  <c r="Y71" i="28"/>
  <c r="Y70" i="28"/>
  <c r="Y69" i="28"/>
  <c r="Y68" i="28"/>
  <c r="Y66" i="28"/>
  <c r="X65" i="28"/>
  <c r="G65" i="28"/>
  <c r="X64" i="28" s="1"/>
  <c r="Y58" i="28" s="1"/>
  <c r="X61" i="28"/>
  <c r="X60" i="28"/>
  <c r="AA56" i="28"/>
  <c r="AA53" i="28"/>
  <c r="Z49" i="28"/>
  <c r="G49" i="28"/>
  <c r="Z48" i="28"/>
  <c r="G48" i="28"/>
  <c r="Z47" i="28"/>
  <c r="G47" i="28"/>
  <c r="X40" i="28"/>
  <c r="K40" i="28"/>
  <c r="X39" i="28"/>
  <c r="X37" i="28"/>
  <c r="AB36" i="28"/>
  <c r="AC36" i="28" s="1"/>
  <c r="L36" i="28"/>
  <c r="AB35" i="28"/>
  <c r="AC35" i="28" s="1"/>
  <c r="L35" i="28"/>
  <c r="AB34" i="28"/>
  <c r="AC34" i="28" s="1"/>
  <c r="L34" i="28"/>
  <c r="AB33" i="28"/>
  <c r="AC33" i="28" s="1"/>
  <c r="L33" i="28"/>
  <c r="AC32" i="28"/>
  <c r="AB32" i="28"/>
  <c r="L32" i="28"/>
  <c r="AB31" i="28"/>
  <c r="AC31" i="28" s="1"/>
  <c r="L31" i="28"/>
  <c r="AB30" i="28"/>
  <c r="AC30" i="28" s="1"/>
  <c r="L30" i="28"/>
  <c r="AB29" i="28"/>
  <c r="AC29" i="28" s="1"/>
  <c r="L29" i="28"/>
  <c r="AB28" i="28"/>
  <c r="AC28" i="28" s="1"/>
  <c r="L28" i="28"/>
  <c r="E26" i="28"/>
  <c r="D26" i="28"/>
  <c r="K25" i="28"/>
  <c r="L25" i="28" s="1"/>
  <c r="I23" i="28"/>
  <c r="I24" i="28" s="1"/>
  <c r="K22" i="28"/>
  <c r="L22" i="28" s="1"/>
  <c r="I20" i="28"/>
  <c r="I21" i="28" s="1"/>
  <c r="K21" i="28" s="1"/>
  <c r="L21" i="28" s="1"/>
  <c r="K19" i="28"/>
  <c r="L19" i="28" s="1"/>
  <c r="I17" i="28"/>
  <c r="I18" i="28" s="1"/>
  <c r="K18" i="28" s="1"/>
  <c r="L18" i="28" s="1"/>
  <c r="K16" i="28"/>
  <c r="L16" i="28" s="1"/>
  <c r="I15" i="28"/>
  <c r="M15" i="28"/>
  <c r="K14" i="28"/>
  <c r="I13" i="28"/>
  <c r="M13" i="28"/>
  <c r="K12" i="28"/>
  <c r="L12" i="28" s="1"/>
  <c r="I11" i="28"/>
  <c r="K11" i="28" s="1"/>
  <c r="L11" i="28" s="1"/>
  <c r="M11" i="28"/>
  <c r="K10" i="28"/>
  <c r="AB7" i="28"/>
  <c r="X49" i="28" s="1"/>
  <c r="X7" i="28"/>
  <c r="V4" i="28"/>
  <c r="B3" i="28"/>
  <c r="V2" i="28"/>
  <c r="K23" i="28" l="1"/>
  <c r="L23" i="28" s="1"/>
  <c r="K20" i="28"/>
  <c r="L20" i="28" s="1"/>
  <c r="X48" i="28"/>
  <c r="AC37" i="28"/>
  <c r="K17" i="28"/>
  <c r="L17" i="28" s="1"/>
  <c r="AB40" i="28"/>
  <c r="L75" i="28"/>
  <c r="Z74" i="28"/>
  <c r="AC74" i="28" s="1"/>
  <c r="L37" i="28"/>
  <c r="G26" i="28"/>
  <c r="K84" i="28" s="1"/>
  <c r="K24" i="28"/>
  <c r="L24" i="28" s="1"/>
  <c r="K15" i="28"/>
  <c r="L15" i="28" s="1"/>
  <c r="L76" i="28"/>
  <c r="Z75" i="28"/>
  <c r="AC75" i="28" s="1"/>
  <c r="L10" i="28"/>
  <c r="K13" i="28"/>
  <c r="L14" i="28"/>
  <c r="C47" i="28"/>
  <c r="X47" i="28"/>
  <c r="C49" i="28" l="1"/>
  <c r="K49" i="28" s="1"/>
  <c r="G56" i="28"/>
  <c r="K57" i="28" s="1"/>
  <c r="K72" i="28" s="1"/>
  <c r="L72" i="28" s="1"/>
  <c r="L40" i="28"/>
  <c r="K47" i="28"/>
  <c r="L13" i="28"/>
  <c r="L26" i="28" s="1"/>
  <c r="L44" i="28" s="1"/>
  <c r="C48" i="28"/>
  <c r="K48" i="28" s="1"/>
  <c r="X23" i="28"/>
  <c r="AB23" i="28" s="1"/>
  <c r="AC23" i="28" s="1"/>
  <c r="X20" i="28"/>
  <c r="AB20" i="28" s="1"/>
  <c r="AC20" i="28" s="1"/>
  <c r="X17" i="28"/>
  <c r="AB17" i="28" s="1"/>
  <c r="AC17" i="28" s="1"/>
  <c r="X25" i="28"/>
  <c r="AB25" i="28" s="1"/>
  <c r="AC25" i="28" s="1"/>
  <c r="X22" i="28"/>
  <c r="AB22" i="28" s="1"/>
  <c r="AC22" i="28" s="1"/>
  <c r="X19" i="28"/>
  <c r="AB19" i="28" s="1"/>
  <c r="AC19" i="28" s="1"/>
  <c r="X24" i="28"/>
  <c r="AB24" i="28" s="1"/>
  <c r="AC24" i="28" s="1"/>
  <c r="X21" i="28"/>
  <c r="AB21" i="28" s="1"/>
  <c r="AC21" i="28" s="1"/>
  <c r="X18" i="28"/>
  <c r="AB18" i="28" s="1"/>
  <c r="AC18" i="28" s="1"/>
  <c r="X15" i="28"/>
  <c r="AB15" i="28" s="1"/>
  <c r="AC15" i="28" s="1"/>
  <c r="X14" i="28"/>
  <c r="AB14" i="28" s="1"/>
  <c r="X11" i="28"/>
  <c r="AB11" i="28" s="1"/>
  <c r="AC11" i="28" s="1"/>
  <c r="X10" i="28"/>
  <c r="X16" i="28"/>
  <c r="AB16" i="28" s="1"/>
  <c r="AC16" i="28" s="1"/>
  <c r="X13" i="28"/>
  <c r="AB13" i="28" s="1"/>
  <c r="AC13" i="28" s="1"/>
  <c r="X12" i="28"/>
  <c r="AB12" i="28" s="1"/>
  <c r="K26" i="28"/>
  <c r="G53" i="28" s="1"/>
  <c r="K54" i="28" s="1"/>
  <c r="K69" i="28" l="1"/>
  <c r="L69" i="28" s="1"/>
  <c r="L50" i="28"/>
  <c r="C50" i="28"/>
  <c r="AB10" i="28"/>
  <c r="X26" i="28"/>
  <c r="W48" i="28"/>
  <c r="AB48" i="28" s="1"/>
  <c r="AC12" i="28"/>
  <c r="K77" i="28"/>
  <c r="L77" i="28" s="1"/>
  <c r="K67" i="28"/>
  <c r="L67" i="28" s="1"/>
  <c r="K78" i="28"/>
  <c r="L78" i="28" s="1"/>
  <c r="K71" i="28"/>
  <c r="L71" i="28" s="1"/>
  <c r="K70" i="28"/>
  <c r="L70" i="28" s="1"/>
  <c r="K59" i="28"/>
  <c r="L59" i="28" s="1"/>
  <c r="W49" i="28"/>
  <c r="AB49" i="28" s="1"/>
  <c r="AC14" i="28"/>
  <c r="L82" i="28" l="1"/>
  <c r="K86" i="28" s="1"/>
  <c r="X56" i="28"/>
  <c r="AB57" i="28" s="1"/>
  <c r="AC40" i="28"/>
  <c r="AB26" i="28"/>
  <c r="X53" i="28" s="1"/>
  <c r="AB54" i="28" s="1"/>
  <c r="W47" i="28"/>
  <c r="AC10" i="28"/>
  <c r="AC26" i="28" s="1"/>
  <c r="AC44" i="28" l="1"/>
  <c r="AB77" i="28"/>
  <c r="AC77" i="28" s="1"/>
  <c r="AB70" i="28"/>
  <c r="AC70" i="28" s="1"/>
  <c r="AB69" i="28"/>
  <c r="AC69" i="28" s="1"/>
  <c r="AB58" i="28"/>
  <c r="AC58" i="28" s="1"/>
  <c r="AB76" i="28"/>
  <c r="AC76" i="28" s="1"/>
  <c r="AB66" i="28"/>
  <c r="AC66" i="28" s="1"/>
  <c r="AB71" i="28"/>
  <c r="AC71" i="28" s="1"/>
  <c r="AB68" i="28"/>
  <c r="AC68" i="28" s="1"/>
  <c r="AB47" i="28"/>
  <c r="AC50" i="28" s="1"/>
  <c r="W50" i="28"/>
  <c r="L86" i="28"/>
  <c r="L87" i="28" s="1"/>
  <c r="L90" i="28" s="1"/>
  <c r="L92" i="28" s="1"/>
  <c r="L140" i="28" s="1"/>
  <c r="D7" i="82" s="1"/>
  <c r="AC81" i="28" l="1"/>
  <c r="L84" i="28" s="1"/>
  <c r="L94" i="28"/>
  <c r="B136" i="27"/>
  <c r="B135" i="27"/>
  <c r="V79" i="27"/>
  <c r="V78" i="27"/>
  <c r="Y77" i="27"/>
  <c r="V77" i="27"/>
  <c r="Y76" i="27"/>
  <c r="G76" i="27"/>
  <c r="I76" i="27" s="1"/>
  <c r="AB75" i="27"/>
  <c r="G75" i="27"/>
  <c r="I75" i="27" s="1"/>
  <c r="AB74" i="27"/>
  <c r="Y71" i="27"/>
  <c r="Y70" i="27"/>
  <c r="Y69" i="27"/>
  <c r="Y68" i="27"/>
  <c r="Y66" i="27"/>
  <c r="X65" i="27"/>
  <c r="G65" i="27"/>
  <c r="X64" i="27" s="1"/>
  <c r="Y58" i="27" s="1"/>
  <c r="X61" i="27"/>
  <c r="X60" i="27"/>
  <c r="AA56" i="27"/>
  <c r="AA53" i="27"/>
  <c r="Z49" i="27"/>
  <c r="G49" i="27"/>
  <c r="Z48" i="27"/>
  <c r="G48" i="27"/>
  <c r="Z47" i="27"/>
  <c r="G47" i="27"/>
  <c r="X40" i="27"/>
  <c r="K40" i="27"/>
  <c r="X39" i="27"/>
  <c r="X37" i="27"/>
  <c r="AB36" i="27"/>
  <c r="AC36" i="27" s="1"/>
  <c r="L36" i="27"/>
  <c r="AC35" i="27"/>
  <c r="AB35" i="27"/>
  <c r="L35" i="27"/>
  <c r="AB34" i="27"/>
  <c r="AC34" i="27" s="1"/>
  <c r="L34" i="27"/>
  <c r="AB33" i="27"/>
  <c r="AC33" i="27" s="1"/>
  <c r="L33" i="27"/>
  <c r="AB32" i="27"/>
  <c r="AC32" i="27" s="1"/>
  <c r="L32" i="27"/>
  <c r="AC31" i="27"/>
  <c r="AB31" i="27"/>
  <c r="L31" i="27"/>
  <c r="AB30" i="27"/>
  <c r="AC30" i="27" s="1"/>
  <c r="L30" i="27"/>
  <c r="AB29" i="27"/>
  <c r="AC29" i="27" s="1"/>
  <c r="L29" i="27"/>
  <c r="AB28" i="27"/>
  <c r="AC28" i="27" s="1"/>
  <c r="E26" i="27"/>
  <c r="D26" i="27"/>
  <c r="K25" i="27"/>
  <c r="L25" i="27" s="1"/>
  <c r="I23" i="27"/>
  <c r="I24" i="27" s="1"/>
  <c r="K24" i="27" s="1"/>
  <c r="L24" i="27" s="1"/>
  <c r="K22" i="27"/>
  <c r="L22" i="27" s="1"/>
  <c r="I20" i="27"/>
  <c r="I21" i="27" s="1"/>
  <c r="K21" i="27" s="1"/>
  <c r="L21" i="27" s="1"/>
  <c r="K20" i="27"/>
  <c r="L20" i="27" s="1"/>
  <c r="K19" i="27"/>
  <c r="L19" i="27" s="1"/>
  <c r="I17" i="27"/>
  <c r="I18" i="27" s="1"/>
  <c r="K18" i="27" s="1"/>
  <c r="L18" i="27" s="1"/>
  <c r="K16" i="27"/>
  <c r="L16" i="27" s="1"/>
  <c r="I15" i="27"/>
  <c r="K15" i="27" s="1"/>
  <c r="L15" i="27" s="1"/>
  <c r="M15" i="27"/>
  <c r="K14" i="27"/>
  <c r="I13" i="27"/>
  <c r="M13" i="27"/>
  <c r="K12" i="27"/>
  <c r="L12" i="27" s="1"/>
  <c r="I11" i="27"/>
  <c r="M11" i="27"/>
  <c r="AB7" i="27"/>
  <c r="X49" i="27" s="1"/>
  <c r="X7" i="27"/>
  <c r="V4" i="27"/>
  <c r="B3" i="27"/>
  <c r="V2" i="27"/>
  <c r="K23" i="27" l="1"/>
  <c r="L23" i="27" s="1"/>
  <c r="AC37" i="27"/>
  <c r="X48" i="27"/>
  <c r="K17" i="27"/>
  <c r="L17" i="27" s="1"/>
  <c r="C49" i="27"/>
  <c r="K49" i="27" s="1"/>
  <c r="AB40" i="27"/>
  <c r="L75" i="27"/>
  <c r="Z74" i="27"/>
  <c r="AC74" i="27" s="1"/>
  <c r="L28" i="27"/>
  <c r="L37" i="27" s="1"/>
  <c r="G26" i="27"/>
  <c r="K84" i="27" s="1"/>
  <c r="K11" i="27"/>
  <c r="L11" i="27" s="1"/>
  <c r="K10" i="27"/>
  <c r="L10" i="27" s="1"/>
  <c r="L76" i="27"/>
  <c r="Z75" i="27"/>
  <c r="AC75" i="27" s="1"/>
  <c r="K13" i="27"/>
  <c r="L14" i="27"/>
  <c r="X47" i="27"/>
  <c r="C47" i="27" l="1"/>
  <c r="K47" i="27" s="1"/>
  <c r="L40" i="27"/>
  <c r="G56" i="27"/>
  <c r="K57" i="27" s="1"/>
  <c r="K69" i="27" s="1"/>
  <c r="L69" i="27" s="1"/>
  <c r="L13" i="27"/>
  <c r="L26" i="27" s="1"/>
  <c r="C48" i="27"/>
  <c r="K48" i="27" s="1"/>
  <c r="X23" i="27"/>
  <c r="AB23" i="27" s="1"/>
  <c r="AC23" i="27" s="1"/>
  <c r="X20" i="27"/>
  <c r="AB20" i="27" s="1"/>
  <c r="AC20" i="27" s="1"/>
  <c r="X17" i="27"/>
  <c r="AB17" i="27" s="1"/>
  <c r="AC17" i="27" s="1"/>
  <c r="X11" i="27"/>
  <c r="AB11" i="27" s="1"/>
  <c r="AC11" i="27" s="1"/>
  <c r="X10" i="27"/>
  <c r="X25" i="27"/>
  <c r="AB25" i="27" s="1"/>
  <c r="AC25" i="27" s="1"/>
  <c r="X16" i="27"/>
  <c r="AB16" i="27" s="1"/>
  <c r="AC16" i="27" s="1"/>
  <c r="X13" i="27"/>
  <c r="AB13" i="27" s="1"/>
  <c r="AC13" i="27" s="1"/>
  <c r="X12" i="27"/>
  <c r="AB12" i="27" s="1"/>
  <c r="X24" i="27"/>
  <c r="AB24" i="27" s="1"/>
  <c r="AC24" i="27" s="1"/>
  <c r="X21" i="27"/>
  <c r="AB21" i="27" s="1"/>
  <c r="AC21" i="27" s="1"/>
  <c r="X18" i="27"/>
  <c r="AB18" i="27" s="1"/>
  <c r="AC18" i="27" s="1"/>
  <c r="X15" i="27"/>
  <c r="AB15" i="27" s="1"/>
  <c r="AC15" i="27" s="1"/>
  <c r="X14" i="27"/>
  <c r="AB14" i="27" s="1"/>
  <c r="X19" i="27"/>
  <c r="AB19" i="27" s="1"/>
  <c r="AC19" i="27" s="1"/>
  <c r="X22" i="27"/>
  <c r="AB22" i="27" s="1"/>
  <c r="AC22" i="27" s="1"/>
  <c r="K26" i="27"/>
  <c r="G53" i="27" s="1"/>
  <c r="K54" i="27" s="1"/>
  <c r="L50" i="27" l="1"/>
  <c r="K72" i="27"/>
  <c r="L72" i="27" s="1"/>
  <c r="L44" i="27"/>
  <c r="W48" i="27"/>
  <c r="AB48" i="27" s="1"/>
  <c r="AC12" i="27"/>
  <c r="AB10" i="27"/>
  <c r="X26" i="27"/>
  <c r="AC14" i="27"/>
  <c r="W49" i="27"/>
  <c r="AB49" i="27" s="1"/>
  <c r="C50" i="27"/>
  <c r="K77" i="27"/>
  <c r="L77" i="27" s="1"/>
  <c r="K59" i="27"/>
  <c r="L59" i="27" s="1"/>
  <c r="K67" i="27"/>
  <c r="L67" i="27" s="1"/>
  <c r="K78" i="27"/>
  <c r="L78" i="27" s="1"/>
  <c r="K71" i="27"/>
  <c r="L71" i="27" s="1"/>
  <c r="K70" i="27"/>
  <c r="L70" i="27" s="1"/>
  <c r="L82" i="27" l="1"/>
  <c r="K86" i="27" s="1"/>
  <c r="AB26" i="27"/>
  <c r="X53" i="27" s="1"/>
  <c r="AB54" i="27" s="1"/>
  <c r="W47" i="27"/>
  <c r="AC10" i="27"/>
  <c r="AC26" i="27" s="1"/>
  <c r="X56" i="27"/>
  <c r="AB57" i="27" s="1"/>
  <c r="AC40" i="27"/>
  <c r="AB68" i="27" l="1"/>
  <c r="AC68" i="27" s="1"/>
  <c r="AB71" i="27"/>
  <c r="AC71" i="27" s="1"/>
  <c r="AB77" i="27"/>
  <c r="AC77" i="27" s="1"/>
  <c r="AB70" i="27"/>
  <c r="AC70" i="27" s="1"/>
  <c r="AB69" i="27"/>
  <c r="AC69" i="27" s="1"/>
  <c r="AB58" i="27"/>
  <c r="AC58" i="27" s="1"/>
  <c r="AB76" i="27"/>
  <c r="AC76" i="27" s="1"/>
  <c r="AB66" i="27"/>
  <c r="AC66" i="27" s="1"/>
  <c r="L86" i="27"/>
  <c r="L87" i="27" s="1"/>
  <c r="L90" i="27" s="1"/>
  <c r="L92" i="27" s="1"/>
  <c r="L140" i="27" s="1"/>
  <c r="D6" i="82" s="1"/>
  <c r="AB47" i="27"/>
  <c r="AC50" i="27" s="1"/>
  <c r="W50" i="27"/>
  <c r="AC44" i="27"/>
  <c r="L94" i="27" l="1"/>
  <c r="AC81" i="27"/>
  <c r="L84" i="27" s="1"/>
  <c r="B136" i="26" l="1"/>
  <c r="B135" i="26"/>
  <c r="V79" i="26"/>
  <c r="V78" i="26"/>
  <c r="Y77" i="26"/>
  <c r="V77" i="26"/>
  <c r="Y76" i="26"/>
  <c r="G76" i="26"/>
  <c r="AB75" i="26"/>
  <c r="G75" i="26"/>
  <c r="I75" i="26" s="1"/>
  <c r="AB74" i="26"/>
  <c r="Y71" i="26"/>
  <c r="Y70" i="26"/>
  <c r="Y69" i="26"/>
  <c r="Y68" i="26"/>
  <c r="Y66" i="26"/>
  <c r="X65" i="26"/>
  <c r="G65" i="26"/>
  <c r="X64" i="26" s="1"/>
  <c r="X61" i="26"/>
  <c r="X60" i="26"/>
  <c r="AA56" i="26"/>
  <c r="AA53" i="26"/>
  <c r="Z49" i="26"/>
  <c r="G49" i="26"/>
  <c r="Z48" i="26"/>
  <c r="G48" i="26"/>
  <c r="Z47" i="26"/>
  <c r="G47" i="26"/>
  <c r="X40" i="26"/>
  <c r="K40" i="26"/>
  <c r="X39" i="26"/>
  <c r="X37" i="26"/>
  <c r="AB36" i="26"/>
  <c r="AC36" i="26" s="1"/>
  <c r="L36" i="26"/>
  <c r="AB35" i="26"/>
  <c r="AC35" i="26" s="1"/>
  <c r="L35" i="26"/>
  <c r="AB34" i="26"/>
  <c r="AC34" i="26" s="1"/>
  <c r="L34" i="26"/>
  <c r="AB33" i="26"/>
  <c r="AC33" i="26" s="1"/>
  <c r="L33" i="26"/>
  <c r="AB32" i="26"/>
  <c r="AC32" i="26" s="1"/>
  <c r="L32" i="26"/>
  <c r="AB31" i="26"/>
  <c r="AC31" i="26" s="1"/>
  <c r="L31" i="26"/>
  <c r="AB30" i="26"/>
  <c r="AC30" i="26" s="1"/>
  <c r="L30" i="26"/>
  <c r="AC29" i="26"/>
  <c r="AB29" i="26"/>
  <c r="L29" i="26"/>
  <c r="AB28" i="26"/>
  <c r="AC28" i="26" s="1"/>
  <c r="L28" i="26"/>
  <c r="E26" i="26"/>
  <c r="D26" i="26"/>
  <c r="K25" i="26"/>
  <c r="L25" i="26" s="1"/>
  <c r="I24" i="26"/>
  <c r="K24" i="26" s="1"/>
  <c r="L24" i="26" s="1"/>
  <c r="I23" i="26"/>
  <c r="K23" i="26" s="1"/>
  <c r="L23" i="26" s="1"/>
  <c r="K22" i="26"/>
  <c r="L22" i="26" s="1"/>
  <c r="I20" i="26"/>
  <c r="I21" i="26" s="1"/>
  <c r="K21" i="26" s="1"/>
  <c r="L21" i="26" s="1"/>
  <c r="K19" i="26"/>
  <c r="L19" i="26" s="1"/>
  <c r="I17" i="26"/>
  <c r="I18" i="26" s="1"/>
  <c r="K17" i="26"/>
  <c r="L17" i="26" s="1"/>
  <c r="K16" i="26"/>
  <c r="L16" i="26" s="1"/>
  <c r="M15" i="26"/>
  <c r="I15" i="26"/>
  <c r="K15" i="26" s="1"/>
  <c r="L15" i="26" s="1"/>
  <c r="K14" i="26"/>
  <c r="I13" i="26"/>
  <c r="M13" i="26"/>
  <c r="K12" i="26"/>
  <c r="I11" i="26"/>
  <c r="AB7" i="26"/>
  <c r="X47" i="26" s="1"/>
  <c r="X7" i="26"/>
  <c r="V4" i="26"/>
  <c r="B3" i="26"/>
  <c r="V2" i="26"/>
  <c r="AC37" i="26" l="1"/>
  <c r="K20" i="26"/>
  <c r="L20" i="26" s="1"/>
  <c r="I76" i="26"/>
  <c r="L76" i="26" s="1"/>
  <c r="AB40" i="26"/>
  <c r="Y58" i="26"/>
  <c r="Z74" i="26"/>
  <c r="AC74" i="26" s="1"/>
  <c r="L37" i="26"/>
  <c r="K13" i="26"/>
  <c r="L13" i="26" s="1"/>
  <c r="K10" i="26"/>
  <c r="G26" i="26"/>
  <c r="L40" i="26" s="1"/>
  <c r="M11" i="26"/>
  <c r="K11" i="26"/>
  <c r="L11" i="26" s="1"/>
  <c r="L12" i="26"/>
  <c r="X48" i="26"/>
  <c r="X49" i="26"/>
  <c r="L14" i="26"/>
  <c r="K18" i="26"/>
  <c r="L18" i="26" s="1"/>
  <c r="Z75" i="26" l="1"/>
  <c r="AC75" i="26" s="1"/>
  <c r="L75" i="26"/>
  <c r="C48" i="26"/>
  <c r="K48" i="26" s="1"/>
  <c r="L10" i="26"/>
  <c r="L26" i="26" s="1"/>
  <c r="L44" i="26" s="1"/>
  <c r="C47" i="26"/>
  <c r="K26" i="26"/>
  <c r="G53" i="26" s="1"/>
  <c r="K54" i="26" s="1"/>
  <c r="C49" i="26"/>
  <c r="K49" i="26" s="1"/>
  <c r="K84" i="26"/>
  <c r="G56" i="26"/>
  <c r="K57" i="26" s="1"/>
  <c r="K47" i="26" l="1"/>
  <c r="L50" i="26" s="1"/>
  <c r="C50" i="26"/>
  <c r="K69" i="26"/>
  <c r="L69" i="26" s="1"/>
  <c r="K72" i="26"/>
  <c r="L72" i="26" s="1"/>
  <c r="X25" i="26"/>
  <c r="AB25" i="26" s="1"/>
  <c r="AC25" i="26" s="1"/>
  <c r="X22" i="26"/>
  <c r="AB22" i="26" s="1"/>
  <c r="AC22" i="26" s="1"/>
  <c r="X19" i="26"/>
  <c r="AB19" i="26" s="1"/>
  <c r="AC19" i="26" s="1"/>
  <c r="X16" i="26"/>
  <c r="AB16" i="26" s="1"/>
  <c r="AC16" i="26" s="1"/>
  <c r="X13" i="26"/>
  <c r="AB13" i="26" s="1"/>
  <c r="AC13" i="26" s="1"/>
  <c r="X12" i="26"/>
  <c r="AB12" i="26" s="1"/>
  <c r="X23" i="26"/>
  <c r="AB23" i="26" s="1"/>
  <c r="AC23" i="26" s="1"/>
  <c r="X20" i="26"/>
  <c r="AB20" i="26" s="1"/>
  <c r="AC20" i="26" s="1"/>
  <c r="X21" i="26"/>
  <c r="AB21" i="26" s="1"/>
  <c r="AC21" i="26" s="1"/>
  <c r="X18" i="26"/>
  <c r="AB18" i="26" s="1"/>
  <c r="AC18" i="26" s="1"/>
  <c r="X15" i="26"/>
  <c r="AB15" i="26" s="1"/>
  <c r="AC15" i="26" s="1"/>
  <c r="X10" i="26"/>
  <c r="X17" i="26"/>
  <c r="AB17" i="26" s="1"/>
  <c r="AC17" i="26" s="1"/>
  <c r="X14" i="26"/>
  <c r="AB14" i="26" s="1"/>
  <c r="X11" i="26"/>
  <c r="AB11" i="26" s="1"/>
  <c r="AC11" i="26" s="1"/>
  <c r="X24" i="26"/>
  <c r="AB24" i="26" s="1"/>
  <c r="AC24" i="26" s="1"/>
  <c r="K70" i="26"/>
  <c r="L70" i="26" s="1"/>
  <c r="K59" i="26"/>
  <c r="L59" i="26" s="1"/>
  <c r="K77" i="26"/>
  <c r="L77" i="26" s="1"/>
  <c r="K71" i="26"/>
  <c r="L71" i="26" s="1"/>
  <c r="K67" i="26"/>
  <c r="L67" i="26" s="1"/>
  <c r="K78" i="26"/>
  <c r="L78" i="26" s="1"/>
  <c r="L82" i="26" l="1"/>
  <c r="K86" i="26" s="1"/>
  <c r="W48" i="26"/>
  <c r="AB48" i="26" s="1"/>
  <c r="AC12" i="26"/>
  <c r="AC14" i="26"/>
  <c r="W49" i="26"/>
  <c r="AB49" i="26" s="1"/>
  <c r="X26" i="26"/>
  <c r="AB10" i="26"/>
  <c r="L86" i="26" l="1"/>
  <c r="L87" i="26" s="1"/>
  <c r="L90" i="26" s="1"/>
  <c r="L92" i="26" s="1"/>
  <c r="L140" i="26" s="1"/>
  <c r="D5" i="82" s="1"/>
  <c r="W47" i="26"/>
  <c r="AC10" i="26"/>
  <c r="AC26" i="26" s="1"/>
  <c r="AB26" i="26"/>
  <c r="X53" i="26" s="1"/>
  <c r="AB54" i="26" s="1"/>
  <c r="X56" i="26"/>
  <c r="AB57" i="26" s="1"/>
  <c r="AC40" i="26"/>
  <c r="AB66" i="26" l="1"/>
  <c r="AC66" i="26" s="1"/>
  <c r="AB77" i="26"/>
  <c r="AC77" i="26" s="1"/>
  <c r="AB70" i="26"/>
  <c r="AC70" i="26" s="1"/>
  <c r="AB58" i="26"/>
  <c r="AC58" i="26" s="1"/>
  <c r="AB76" i="26"/>
  <c r="AC76" i="26" s="1"/>
  <c r="AB69" i="26"/>
  <c r="AC69" i="26" s="1"/>
  <c r="AC44" i="26"/>
  <c r="L94" i="26"/>
  <c r="AB71" i="26"/>
  <c r="AC71" i="26" s="1"/>
  <c r="AB68" i="26"/>
  <c r="AC68" i="26" s="1"/>
  <c r="W50" i="26"/>
  <c r="AB47" i="26"/>
  <c r="AC50" i="26" s="1"/>
  <c r="AC81" i="26" l="1"/>
  <c r="L84" i="26" s="1"/>
  <c r="B136" i="25" l="1"/>
  <c r="B135" i="25"/>
  <c r="V79" i="25"/>
  <c r="V78" i="25"/>
  <c r="Y77" i="25"/>
  <c r="V77" i="25"/>
  <c r="Y76" i="25"/>
  <c r="G76" i="25"/>
  <c r="I76" i="25" s="1"/>
  <c r="AB75" i="25"/>
  <c r="G75" i="25"/>
  <c r="I75" i="25" s="1"/>
  <c r="AB74" i="25"/>
  <c r="Y71" i="25"/>
  <c r="Y70" i="25"/>
  <c r="Y69" i="25"/>
  <c r="Y68" i="25"/>
  <c r="Y66" i="25"/>
  <c r="X65" i="25"/>
  <c r="G65" i="25"/>
  <c r="X64" i="25" s="1"/>
  <c r="X61" i="25"/>
  <c r="X60" i="25"/>
  <c r="AA56" i="25"/>
  <c r="AA53" i="25"/>
  <c r="Z49" i="25"/>
  <c r="G49" i="25"/>
  <c r="Z48" i="25"/>
  <c r="G48" i="25"/>
  <c r="Z47" i="25"/>
  <c r="G47" i="25"/>
  <c r="X40" i="25"/>
  <c r="K40" i="25"/>
  <c r="X39" i="25"/>
  <c r="X37" i="25"/>
  <c r="AB36" i="25"/>
  <c r="AC36" i="25" s="1"/>
  <c r="L36" i="25"/>
  <c r="AB35" i="25"/>
  <c r="AC35" i="25" s="1"/>
  <c r="L35" i="25"/>
  <c r="AB34" i="25"/>
  <c r="AC34" i="25" s="1"/>
  <c r="L34" i="25"/>
  <c r="AB33" i="25"/>
  <c r="AC33" i="25" s="1"/>
  <c r="L33" i="25"/>
  <c r="AB32" i="25"/>
  <c r="AC32" i="25" s="1"/>
  <c r="L32" i="25"/>
  <c r="AB31" i="25"/>
  <c r="AC31" i="25" s="1"/>
  <c r="L31" i="25"/>
  <c r="AB30" i="25"/>
  <c r="AC30" i="25" s="1"/>
  <c r="L30" i="25"/>
  <c r="AB29" i="25"/>
  <c r="AC29" i="25" s="1"/>
  <c r="L29" i="25"/>
  <c r="AB28" i="25"/>
  <c r="AC28" i="25" s="1"/>
  <c r="L28" i="25"/>
  <c r="E26" i="25"/>
  <c r="D26" i="25"/>
  <c r="K25" i="25"/>
  <c r="L25" i="25" s="1"/>
  <c r="I23" i="25"/>
  <c r="I24" i="25" s="1"/>
  <c r="K24" i="25" s="1"/>
  <c r="L24" i="25" s="1"/>
  <c r="K22" i="25"/>
  <c r="L22" i="25" s="1"/>
  <c r="I20" i="25"/>
  <c r="K20" i="25" s="1"/>
  <c r="L20" i="25" s="1"/>
  <c r="K19" i="25"/>
  <c r="L19" i="25" s="1"/>
  <c r="I18" i="25"/>
  <c r="K18" i="25" s="1"/>
  <c r="L18" i="25" s="1"/>
  <c r="I17" i="25"/>
  <c r="K17" i="25" s="1"/>
  <c r="L17" i="25" s="1"/>
  <c r="K16" i="25"/>
  <c r="L16" i="25" s="1"/>
  <c r="I15" i="25"/>
  <c r="M15" i="25"/>
  <c r="K14" i="25"/>
  <c r="I13" i="25"/>
  <c r="M13" i="25"/>
  <c r="K12" i="25"/>
  <c r="I11" i="25"/>
  <c r="L10" i="25"/>
  <c r="AB7" i="25"/>
  <c r="X49" i="25" s="1"/>
  <c r="X7" i="25"/>
  <c r="V4" i="25"/>
  <c r="B3" i="25"/>
  <c r="V2" i="25"/>
  <c r="X47" i="25" l="1"/>
  <c r="K23" i="25"/>
  <c r="L23" i="25" s="1"/>
  <c r="I21" i="25"/>
  <c r="K21" i="25" s="1"/>
  <c r="L21" i="25" s="1"/>
  <c r="Y58" i="25"/>
  <c r="AB40" i="25"/>
  <c r="K13" i="25"/>
  <c r="L13" i="25" s="1"/>
  <c r="K11" i="25"/>
  <c r="L11" i="25" s="1"/>
  <c r="G26" i="25"/>
  <c r="M11" i="25"/>
  <c r="L76" i="25"/>
  <c r="Z75" i="25"/>
  <c r="AC75" i="25" s="1"/>
  <c r="L12" i="25"/>
  <c r="L14" i="25"/>
  <c r="L37" i="25"/>
  <c r="AC37" i="25"/>
  <c r="Z74" i="25"/>
  <c r="AC74" i="25" s="1"/>
  <c r="L75" i="25"/>
  <c r="K15" i="25"/>
  <c r="L15" i="25" s="1"/>
  <c r="X48" i="25"/>
  <c r="C48" i="25" l="1"/>
  <c r="K48" i="25" s="1"/>
  <c r="K26" i="25"/>
  <c r="G53" i="25" s="1"/>
  <c r="K54" i="25" s="1"/>
  <c r="K77" i="25" s="1"/>
  <c r="L77" i="25" s="1"/>
  <c r="L26" i="25"/>
  <c r="C47" i="25"/>
  <c r="K47" i="25" s="1"/>
  <c r="C49" i="25"/>
  <c r="K49" i="25" s="1"/>
  <c r="K84" i="25"/>
  <c r="G56" i="25"/>
  <c r="K57" i="25" s="1"/>
  <c r="L40" i="25"/>
  <c r="L44" i="25" l="1"/>
  <c r="K59" i="25"/>
  <c r="L59" i="25" s="1"/>
  <c r="K70" i="25"/>
  <c r="L70" i="25" s="1"/>
  <c r="K71" i="25"/>
  <c r="L71" i="25" s="1"/>
  <c r="K67" i="25"/>
  <c r="L67" i="25" s="1"/>
  <c r="K78" i="25"/>
  <c r="L78" i="25" s="1"/>
  <c r="C50" i="25"/>
  <c r="K69" i="25"/>
  <c r="L69" i="25" s="1"/>
  <c r="K72" i="25"/>
  <c r="L72" i="25" s="1"/>
  <c r="L50" i="25"/>
  <c r="X20" i="25"/>
  <c r="AB20" i="25" s="1"/>
  <c r="AC20" i="25" s="1"/>
  <c r="X24" i="25"/>
  <c r="AB24" i="25" s="1"/>
  <c r="AC24" i="25" s="1"/>
  <c r="X21" i="25"/>
  <c r="AB21" i="25" s="1"/>
  <c r="AC21" i="25" s="1"/>
  <c r="X18" i="25"/>
  <c r="AB18" i="25" s="1"/>
  <c r="AC18" i="25" s="1"/>
  <c r="X15" i="25"/>
  <c r="AB15" i="25" s="1"/>
  <c r="AC15" i="25" s="1"/>
  <c r="X14" i="25"/>
  <c r="AB14" i="25" s="1"/>
  <c r="X11" i="25"/>
  <c r="AB11" i="25" s="1"/>
  <c r="AC11" i="25" s="1"/>
  <c r="X10" i="25"/>
  <c r="X25" i="25"/>
  <c r="AB25" i="25" s="1"/>
  <c r="AC25" i="25" s="1"/>
  <c r="X22" i="25"/>
  <c r="AB22" i="25" s="1"/>
  <c r="AC22" i="25" s="1"/>
  <c r="X19" i="25"/>
  <c r="AB19" i="25" s="1"/>
  <c r="AC19" i="25" s="1"/>
  <c r="X16" i="25"/>
  <c r="AB16" i="25" s="1"/>
  <c r="AC16" i="25" s="1"/>
  <c r="X13" i="25"/>
  <c r="AB13" i="25" s="1"/>
  <c r="AC13" i="25" s="1"/>
  <c r="X12" i="25"/>
  <c r="AB12" i="25" s="1"/>
  <c r="X23" i="25"/>
  <c r="AB23" i="25" s="1"/>
  <c r="AC23" i="25" s="1"/>
  <c r="X17" i="25"/>
  <c r="AB17" i="25" s="1"/>
  <c r="AC17" i="25" s="1"/>
  <c r="L82" i="25" l="1"/>
  <c r="K86" i="25" s="1"/>
  <c r="AB10" i="25"/>
  <c r="X26" i="25"/>
  <c r="W48" i="25"/>
  <c r="AB48" i="25" s="1"/>
  <c r="AC12" i="25"/>
  <c r="W49" i="25"/>
  <c r="AB49" i="25" s="1"/>
  <c r="AC14" i="25"/>
  <c r="X56" i="25" l="1"/>
  <c r="AB57" i="25" s="1"/>
  <c r="AC40" i="25"/>
  <c r="L86" i="25"/>
  <c r="L87" i="25" s="1"/>
  <c r="L90" i="25" s="1"/>
  <c r="L92" i="25" s="1"/>
  <c r="L140" i="25" s="1"/>
  <c r="D4" i="82" s="1"/>
  <c r="AB26" i="25"/>
  <c r="X53" i="25" s="1"/>
  <c r="AB54" i="25" s="1"/>
  <c r="W47" i="25"/>
  <c r="AC10" i="25"/>
  <c r="AC26" i="25" s="1"/>
  <c r="AC44" i="25" s="1"/>
  <c r="A1" i="75" l="1"/>
  <c r="L94" i="25"/>
  <c r="AB77" i="25"/>
  <c r="AC77" i="25" s="1"/>
  <c r="AB70" i="25"/>
  <c r="AC70" i="25" s="1"/>
  <c r="AB69" i="25"/>
  <c r="AC69" i="25" s="1"/>
  <c r="AB58" i="25"/>
  <c r="AC58" i="25" s="1"/>
  <c r="AB66" i="25"/>
  <c r="AC66" i="25" s="1"/>
  <c r="AB76" i="25"/>
  <c r="AC76" i="25" s="1"/>
  <c r="AB47" i="25"/>
  <c r="AC50" i="25" s="1"/>
  <c r="W50" i="25"/>
  <c r="AB71" i="25"/>
  <c r="AC71" i="25" s="1"/>
  <c r="AB68" i="25"/>
  <c r="AC68" i="25" s="1"/>
  <c r="AC81" i="25" l="1"/>
  <c r="L84" i="25" s="1"/>
</calcChain>
</file>

<file path=xl/comments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sharedStrings.xml><?xml version="1.0" encoding="utf-8"?>
<sst xmlns="http://schemas.openxmlformats.org/spreadsheetml/2006/main" count="15545" uniqueCount="390">
  <si>
    <t>%,LACTUALS,FFUND_CODE,V1000</t>
  </si>
  <si>
    <t>%,SJULDEC-CY</t>
  </si>
  <si>
    <t>%,SPER8</t>
  </si>
  <si>
    <t>%,SYTD</t>
  </si>
  <si>
    <t>(Insert district number in cell A1, enter, then strike F9. Your district data then pulls from Calculation Detail Sheets)</t>
  </si>
  <si>
    <t>For Schools with &gt;75% ESE students</t>
  </si>
  <si>
    <t xml:space="preserve">School District: </t>
  </si>
  <si>
    <t>Palm Beach</t>
  </si>
  <si>
    <t>1.  2013-14 FEFP State and Local Funding</t>
  </si>
  <si>
    <t>Base Student Allocation</t>
  </si>
  <si>
    <t xml:space="preserve">District Cost Differential: </t>
  </si>
  <si>
    <t>Program</t>
  </si>
  <si>
    <t>October FTE</t>
  </si>
  <si>
    <t>February FTE</t>
  </si>
  <si>
    <t>Number of FTE</t>
  </si>
  <si>
    <t>Program                              Cost Factor</t>
  </si>
  <si>
    <t>Weighted FTE           (b) x (c)</t>
  </si>
  <si>
    <t>2013-14 Base Funding WFTE x BSA x DCD</t>
  </si>
  <si>
    <t>Function</t>
  </si>
  <si>
    <t>Local Code</t>
  </si>
  <si>
    <t>2011-12 Base Funding WFTE x BSA x DCD</t>
  </si>
  <si>
    <t>(a)</t>
  </si>
  <si>
    <t>(b)</t>
  </si>
  <si>
    <t>(c)</t>
  </si>
  <si>
    <t>(d)</t>
  </si>
  <si>
    <t>(e)</t>
  </si>
  <si>
    <t>%,FACCOUNT,VCSFTE,FCLASS_FLD,V5101,FPRODUCT,V101,FCURRENCY_CD,V</t>
  </si>
  <si>
    <t>101 Basic K-3</t>
  </si>
  <si>
    <t>%,FACCOUNT,VCSFTE,FCLASS_FLD,V5101,FPRODUCT,V111,FCURRENCY_CD,V</t>
  </si>
  <si>
    <t>111 Basic K-3 with ESE Services</t>
  </si>
  <si>
    <t>111</t>
  </si>
  <si>
    <t>%,FACCOUNT,VCSFTE,FCLASS_FLD,V5102,FPRODUCT,V102,FCURRENCY_CD,V</t>
  </si>
  <si>
    <t>102 Basic 4-8</t>
  </si>
  <si>
    <t>%,FACCOUNT,VCSFTE,FCLASS_FLD,V5102,FPRODUCT,V112,FCURRENCY_CD,V</t>
  </si>
  <si>
    <t>112 Basic 4-8 with ESE Services</t>
  </si>
  <si>
    <t>112</t>
  </si>
  <si>
    <t>%,FACCOUNT,VCSFTE,FCLASS_FLD,V5103,FPRODUCT,V103,FCURRENCY_CD,V</t>
  </si>
  <si>
    <t>103 Basic 9-12</t>
  </si>
  <si>
    <t>%,FACCOUNT,VCSFTE,FCLASS_FLD,V5103,FPRODUCT,V113,FCURRENCY_CD,V</t>
  </si>
  <si>
    <t>113 Basic 9-12 with ESE Services</t>
  </si>
  <si>
    <t>113</t>
  </si>
  <si>
    <t>%,FACCOUNT,VCSFTE,FCLASS_FLD,V5101,FPRODUCT,V254,FCURRENCY_CD,V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</si>
  <si>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</si>
  <si>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</si>
  <si>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4-8)</t>
    </r>
  </si>
  <si>
    <t>%,FACCOUNT,VCSFTE,FCLASS_FLD,V5103,FPRODUCT,V254,FCURRENCY_CD,V</t>
  </si>
  <si>
    <r>
      <t>254 ESE Level 4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</si>
  <si>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</si>
  <si>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</si>
  <si>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</si>
  <si>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4-8)</t>
    </r>
  </si>
  <si>
    <t>%,FACCOUNT,VCSFTE,FCLASS_FLD,V5103,FPRODUCT,V255,FCURRENCY_CD,V</t>
  </si>
  <si>
    <r>
      <t>255 ESE Level 5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</si>
  <si>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%,FACCOUNT,VCSFTE,FCLASS_FLD,V5101,FPRODUCT,V130,FCURRENCY_CD,V</t>
  </si>
  <si>
    <r>
      <t xml:space="preserve">130 ESOL </t>
    </r>
    <r>
      <rPr>
        <b/>
        <i/>
        <sz val="12"/>
        <rFont val="Times New Roman"/>
        <family val="1"/>
      </rPr>
      <t>(Grade Level PK-3)</t>
    </r>
  </si>
  <si>
    <t>%,FACCOUNT,VCSFTE,FCLASS_FLD,V5102,FPRODUCT,V130,FCURRENCY_CD,V</t>
  </si>
  <si>
    <r>
      <t xml:space="preserve">130 ESOL </t>
    </r>
    <r>
      <rPr>
        <b/>
        <i/>
        <sz val="12"/>
        <rFont val="Times New Roman"/>
        <family val="1"/>
      </rPr>
      <t>(Grade Level 4-8)</t>
    </r>
  </si>
  <si>
    <t>%,FACCOUNT,VCSFTE,FCLASS_FLD,V5103,FPRODUCT,V130,FCURRENCY_CD,V</t>
  </si>
  <si>
    <r>
      <t xml:space="preserve">130 ESOL </t>
    </r>
    <r>
      <rPr>
        <b/>
        <i/>
        <sz val="12"/>
        <rFont val="Times New Roman"/>
        <family val="1"/>
      </rPr>
      <t>(Grade Level 9-12)</t>
    </r>
  </si>
  <si>
    <t>%,FACCOUNT,VCSFTE,FCLASS_FLD,V5310,FPRODUCT,V300,FCURRENCY_CD,V</t>
  </si>
  <si>
    <r>
      <t xml:space="preserve">300 Career Education </t>
    </r>
    <r>
      <rPr>
        <b/>
        <i/>
        <sz val="12"/>
        <rFont val="Times New Roman"/>
        <family val="1"/>
      </rPr>
      <t>(Grades 9-12)</t>
    </r>
  </si>
  <si>
    <t>Totals</t>
  </si>
  <si>
    <t>2.  ESE Guaranteed Allocation:</t>
  </si>
  <si>
    <t>FTE</t>
  </si>
  <si>
    <t>Grade Level</t>
  </si>
  <si>
    <t>Matrix Level</t>
  </si>
  <si>
    <t>Guarantee Per Student</t>
  </si>
  <si>
    <t>%,FACCOUNT,VCSFTE,FCLASS_FLD,V5101,FPRODUCT,V251,FCURRENCY_CD,V</t>
  </si>
  <si>
    <t>Additional Funding from the ESE Guaranteed Allocation. Enter the FTE from 111,112, &amp; 113 by grade and matrix level.  Students who do not have a matrix level should be considered 251.  This total should equal all FTE from programs 111, 112 &amp; 113 above.</t>
  </si>
  <si>
    <t>PK-3</t>
  </si>
  <si>
    <t>%,FACCOUNT,VCSFTE,FCLASS_FLD,V5101,FPRODUCT,V252,FCURRENCY_CD,V</t>
  </si>
  <si>
    <t>%,FACCOUNT,VCSFTE,FCLASS_FLD,V5101,FPRODUCT,V253,FCURRENCY_CD,V</t>
  </si>
  <si>
    <t>%,FACCOUNT,VCSFTE,FCLASS_FLD,V5102,FPRODUCT,V251,FCURRENCY_CD,V</t>
  </si>
  <si>
    <t>4-8</t>
  </si>
  <si>
    <t>%,FACCOUNT,VCSFTE,FCLASS_FLD,V5102,FPRODUCT,V252,FCURRENCY_CD,V</t>
  </si>
  <si>
    <t>%,FACCOUNT,VCSFTE,FCLASS_FLD,V5102,FPRODUCT,V253,FCURRENCY_CD,V</t>
  </si>
  <si>
    <t>%,FACCOUNT,VCSFTE,FCLASS_FLD,V5103,FPRODUCT,V251,FCURRENCY_CD,V</t>
  </si>
  <si>
    <t>9-12</t>
  </si>
  <si>
    <t>%,FACCOUNT,VCSFTE,FCLASS_FLD,V5103,FPRODUCT,V252,FCURRENCY_CD,V</t>
  </si>
  <si>
    <t>%,FACCOUNT,VCSFTE,FCLASS_FLD,V5103,FPRODUCT,V253,FCURRENCY_CD,V</t>
  </si>
  <si>
    <t>Total FTE with ESE Services</t>
  </si>
  <si>
    <t>Total from ESE Guarantee</t>
  </si>
  <si>
    <t>3.  Supplemental Academic Instruction:</t>
  </si>
  <si>
    <t xml:space="preserve">District SAI Allocation </t>
  </si>
  <si>
    <t>Per Student</t>
  </si>
  <si>
    <t xml:space="preserve">divided by district FTE </t>
  </si>
  <si>
    <t>(with eligible services)</t>
  </si>
  <si>
    <t xml:space="preserve">4.  Reading Allocation: </t>
  </si>
  <si>
    <t>Charter Schools should contact their school district sponsor regarding eligibility and distribution of reading allocation funds.</t>
  </si>
  <si>
    <t>Total Base Funding, ESE Guarantee, and SAI</t>
  </si>
  <si>
    <t>5.  Class size Reduction Funds:</t>
  </si>
  <si>
    <t>Weighted FTE (From Section 1)</t>
  </si>
  <si>
    <r>
      <rPr>
        <b/>
        <sz val="12"/>
        <rFont val="Times New Roman"/>
        <family val="1"/>
      </rPr>
      <t xml:space="preserve">X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X</t>
    </r>
  </si>
  <si>
    <t>Allocation factors</t>
  </si>
  <si>
    <r>
      <rPr>
        <b/>
        <sz val="12"/>
        <rFont val="Times New Roman"/>
        <family val="1"/>
      </rPr>
      <t xml:space="preserve">X        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       X</t>
    </r>
  </si>
  <si>
    <t>PK - 3</t>
  </si>
  <si>
    <t>=</t>
  </si>
  <si>
    <r>
      <t xml:space="preserve">Total </t>
    </r>
    <r>
      <rPr>
        <b/>
        <sz val="12"/>
        <color indexed="30"/>
        <rFont val="Times New Roman"/>
        <family val="1"/>
      </rPr>
      <t>*</t>
    </r>
  </si>
  <si>
    <t>Total Class Size Reduction Funds</t>
  </si>
  <si>
    <t>(*Total FTE should equal total in Section 1, column (d).)</t>
  </si>
  <si>
    <t xml:space="preserve">6A.  Divide school's Weighted FTE (WFTE) total computed </t>
  </si>
  <si>
    <t>in (d) above:</t>
  </si>
  <si>
    <t>by district's WFTE:</t>
  </si>
  <si>
    <t xml:space="preserve">to obtain school's WFTE share. </t>
  </si>
  <si>
    <t xml:space="preserve">6B.  Divide school's Unweighted FTE (UFTE) total computed </t>
  </si>
  <si>
    <t>in (b) above:</t>
  </si>
  <si>
    <t>by district's UFTE:</t>
  </si>
  <si>
    <t xml:space="preserve">to obtain school's UFTE share.  </t>
  </si>
  <si>
    <t>Letters Refer to Notes At Bottom:</t>
  </si>
  <si>
    <t>7.  Other FEFP (WFTE share)</t>
  </si>
  <si>
    <t>x</t>
  </si>
  <si>
    <t>Applicable to all Charter Schools:</t>
  </si>
  <si>
    <t>Declining Enrollment</t>
  </si>
  <si>
    <t>Sparsity Supplement</t>
  </si>
  <si>
    <t>Minimum Guarantee</t>
  </si>
  <si>
    <t>Program Related Requirements:</t>
  </si>
  <si>
    <t>Safe Schools</t>
  </si>
  <si>
    <t>Lab School Discretionary</t>
  </si>
  <si>
    <t>8.  Discretionary Local Effort (WFTE share)</t>
  </si>
  <si>
    <t>9.  Discretionary Millage Compression Allocation</t>
  </si>
  <si>
    <t>.748 mills (UFTE share)</t>
  </si>
  <si>
    <t>10.  Proration to Funds Available (WFTE share)</t>
  </si>
  <si>
    <t>11.  Discretionary Lottery (WFTE share)</t>
  </si>
  <si>
    <t>12.  Instructional Materials Allocation (UFTE share)</t>
  </si>
  <si>
    <r>
      <t>Dual Enrollment Instructional Materials Allocation (See footnote i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below) </t>
    </r>
  </si>
  <si>
    <t>13.  Student Transportation</t>
  </si>
  <si>
    <t>Enter</t>
  </si>
  <si>
    <t>All Riders</t>
  </si>
  <si>
    <t xml:space="preserve"> x</t>
  </si>
  <si>
    <t>%,FACCOUNT,VCSFTE,FCLASS_FLD,V7802,FPRODUCT,V100,V,V000,FCURRENCY_CD,V</t>
  </si>
  <si>
    <t>ESE Student Riders</t>
  </si>
  <si>
    <t>%,FACCOUNT,VCSFTE,FCLASS_FLD,V7802,FPRODUCT,V110,FCURRENCY_CD,V</t>
  </si>
  <si>
    <t>14.  Teacher Salary Allocation (WFTE share)</t>
  </si>
  <si>
    <t>(j)</t>
  </si>
  <si>
    <t>15.  Additional Allocation (WFTE share)</t>
  </si>
  <si>
    <t>(k)</t>
  </si>
  <si>
    <t>16.  Florida Teachers Lead Program Stipend</t>
  </si>
  <si>
    <t>17.  Food Service Allocation</t>
  </si>
  <si>
    <t>(g)</t>
  </si>
  <si>
    <t>Total Funding for Calculating the Administrative fee of Charters with More Than 75% ESE Students.</t>
  </si>
  <si>
    <t>Total</t>
  </si>
  <si>
    <t>18. Funding for the purpose of calculating the administrative fee for ESE Charters.</t>
  </si>
  <si>
    <t>(h)</t>
  </si>
  <si>
    <t>Or</t>
  </si>
  <si>
    <t>NOTES:</t>
  </si>
  <si>
    <t>If you have more than a 75% ESE student population please place a 1 in the following box:</t>
  </si>
  <si>
    <t xml:space="preserve">This section is Set up to show estimated funding based on Unweighted FTE for charter schools with ESE </t>
  </si>
  <si>
    <t xml:space="preserve">populations of more that 75% so that the proper administrative fee can be estimated.  It should not be </t>
  </si>
  <si>
    <t>Less: Administrative Fee (5% for up to 250 students of Un-Weighted FTE)</t>
  </si>
  <si>
    <t>To be used for Admin Fee</t>
  </si>
  <si>
    <t>necessary to enter data in this section.</t>
  </si>
  <si>
    <t>Total Estimated Revenue</t>
  </si>
  <si>
    <t>%,FACCOUNT,V539700,FPROGRAM_CODE,V9333,FFUND_CODE,V1000</t>
  </si>
  <si>
    <t>Previous Charter School Payments Made</t>
  </si>
  <si>
    <t>Remaining Estimated Revenue</t>
  </si>
  <si>
    <t>Number of Remaining Months</t>
  </si>
  <si>
    <t>Remaining Months - Monthly Payment</t>
  </si>
  <si>
    <t>Excess of Administrative Fees To Be Allocated to Capital Expenditures</t>
  </si>
  <si>
    <t>NOTES - on separate tab</t>
  </si>
  <si>
    <t>nVision Variables</t>
  </si>
  <si>
    <t>CHARTER</t>
  </si>
  <si>
    <t>Report Name</t>
  </si>
  <si>
    <t>Charter School FEFP Calc</t>
  </si>
  <si>
    <t>Report Title</t>
  </si>
  <si>
    <t>Charter School FEFP4</t>
  </si>
  <si>
    <t>Layout Name</t>
  </si>
  <si>
    <t>SDPBC</t>
  </si>
  <si>
    <t>Requesting Business Unit</t>
  </si>
  <si>
    <t>Requesting Business Unit Description</t>
  </si>
  <si>
    <t>1075590</t>
  </si>
  <si>
    <t>Operator ID</t>
  </si>
  <si>
    <t>D</t>
  </si>
  <si>
    <t>Detail or Summary (nPlosion)</t>
  </si>
  <si>
    <t>1</t>
  </si>
  <si>
    <t>Scope Instance Counter</t>
  </si>
  <si>
    <t>c:\Reports</t>
  </si>
  <si>
    <t xml:space="preserve">Instance directory name </t>
  </si>
  <si>
    <t>CHARTER2014-05-01.xlsm</t>
  </si>
  <si>
    <t>Instance output file name</t>
  </si>
  <si>
    <t>2014-05-01</t>
  </si>
  <si>
    <t>As of Reporting date</t>
  </si>
  <si>
    <t>As of tree date</t>
  </si>
  <si>
    <t>11</t>
  </si>
  <si>
    <t>Accounting Period</t>
  </si>
  <si>
    <t>Period 11 - 2014-05-01</t>
  </si>
  <si>
    <t>Period name</t>
  </si>
  <si>
    <t>Period abbreviation</t>
  </si>
  <si>
    <t>14</t>
  </si>
  <si>
    <t>Year ('96)</t>
  </si>
  <si>
    <t>2014</t>
  </si>
  <si>
    <t>Year (1996)</t>
  </si>
  <si>
    <t>%PEP%</t>
  </si>
  <si>
    <t>Period End Date</t>
  </si>
  <si>
    <t>Scope name</t>
  </si>
  <si>
    <t>Charter Schools</t>
  </si>
  <si>
    <t>Scope description</t>
  </si>
  <si>
    <t>DEPTID</t>
  </si>
  <si>
    <t>Scope field name</t>
  </si>
  <si>
    <t>0054</t>
  </si>
  <si>
    <t>Scope field value</t>
  </si>
  <si>
    <t>Boca Raton Charter School</t>
  </si>
  <si>
    <t>Scope field description</t>
  </si>
  <si>
    <t>Error</t>
  </si>
  <si>
    <t>Scope tree name</t>
  </si>
  <si>
    <t>Scope tree description</t>
  </si>
  <si>
    <t>Scope tree level name</t>
  </si>
  <si>
    <t>Scope tree level desctiption</t>
  </si>
  <si>
    <t>Business Unit</t>
  </si>
  <si>
    <t>School District Palm Beach</t>
  </si>
  <si>
    <t>Business Unit Name</t>
  </si>
  <si>
    <t>Scope descriptive field</t>
  </si>
  <si>
    <t>End time</t>
  </si>
  <si>
    <t>2</t>
  </si>
  <si>
    <t>0642</t>
  </si>
  <si>
    <t>Day Star Acad of Excellence CS</t>
  </si>
  <si>
    <t>3</t>
  </si>
  <si>
    <t>0664</t>
  </si>
  <si>
    <t>Academy for Positve Lrn</t>
  </si>
  <si>
    <t>4</t>
  </si>
  <si>
    <t>1461</t>
  </si>
  <si>
    <t>Inlet Grove Community High</t>
  </si>
  <si>
    <t>5</t>
  </si>
  <si>
    <t>1571</t>
  </si>
  <si>
    <t>South Tech Community High</t>
  </si>
  <si>
    <t>6</t>
  </si>
  <si>
    <t>2521</t>
  </si>
  <si>
    <t>Ed Venture Charter School</t>
  </si>
  <si>
    <t>7</t>
  </si>
  <si>
    <t>2531</t>
  </si>
  <si>
    <t>Potentials Charter School</t>
  </si>
  <si>
    <t>8</t>
  </si>
  <si>
    <t>2641</t>
  </si>
  <si>
    <t>Lakeside Academy Charter</t>
  </si>
  <si>
    <t>2661</t>
  </si>
  <si>
    <t>JosephLittlesNguzoSaba CSch</t>
  </si>
  <si>
    <t>10</t>
  </si>
  <si>
    <t>2791</t>
  </si>
  <si>
    <t>Renaissance Learning Center</t>
  </si>
  <si>
    <t>2801</t>
  </si>
  <si>
    <t>PB Maritime Academy Charter</t>
  </si>
  <si>
    <t>12</t>
  </si>
  <si>
    <t>2911</t>
  </si>
  <si>
    <t>Western Academy Charter School</t>
  </si>
  <si>
    <t>13</t>
  </si>
  <si>
    <t>2941</t>
  </si>
  <si>
    <t>Palm Beach School for Autism</t>
  </si>
  <si>
    <t>3083</t>
  </si>
  <si>
    <t>Renaissance Learning Academy</t>
  </si>
  <si>
    <t>3344</t>
  </si>
  <si>
    <t>Tomorrow'sPromiseCommunitySch</t>
  </si>
  <si>
    <t>16</t>
  </si>
  <si>
    <t>3345</t>
  </si>
  <si>
    <t>GulfstreamGoodwil LIFE Academy</t>
  </si>
  <si>
    <t>17</t>
  </si>
  <si>
    <t>3347</t>
  </si>
  <si>
    <t>Leadership Academy West</t>
  </si>
  <si>
    <t>18</t>
  </si>
  <si>
    <t>3381</t>
  </si>
  <si>
    <t>Imagine Sch-Chancellor Campus</t>
  </si>
  <si>
    <t>19</t>
  </si>
  <si>
    <t>3382</t>
  </si>
  <si>
    <t>Glades Acad Elem School, Inc</t>
  </si>
  <si>
    <t>3384</t>
  </si>
  <si>
    <t>Hope Learning Riviera Beach</t>
  </si>
  <si>
    <t>21</t>
  </si>
  <si>
    <t>3385</t>
  </si>
  <si>
    <t>Bright Futures Academy</t>
  </si>
  <si>
    <t>22</t>
  </si>
  <si>
    <t>3386</t>
  </si>
  <si>
    <t>Toussaint Louverture Arts</t>
  </si>
  <si>
    <t>23</t>
  </si>
  <si>
    <t>3391</t>
  </si>
  <si>
    <t>Seagull Acad-Independent Chart</t>
  </si>
  <si>
    <t>3392</t>
  </si>
  <si>
    <t>Charter Sch of Boynton Beach</t>
  </si>
  <si>
    <t>25</t>
  </si>
  <si>
    <t>3394</t>
  </si>
  <si>
    <t>Montessori Acad Early Enrich</t>
  </si>
  <si>
    <t>26</t>
  </si>
  <si>
    <t>3395</t>
  </si>
  <si>
    <t>JFK Medical Center Charter Sch</t>
  </si>
  <si>
    <t>27</t>
  </si>
  <si>
    <t>3396</t>
  </si>
  <si>
    <t>G Hauptner G-Star Charter</t>
  </si>
  <si>
    <t>28</t>
  </si>
  <si>
    <t>3398</t>
  </si>
  <si>
    <t>Everglades Prep Academy</t>
  </si>
  <si>
    <t>29</t>
  </si>
  <si>
    <t>3400</t>
  </si>
  <si>
    <t>Believers</t>
  </si>
  <si>
    <t>30</t>
  </si>
  <si>
    <t>3401</t>
  </si>
  <si>
    <t>Quantum High School</t>
  </si>
  <si>
    <t>3411</t>
  </si>
  <si>
    <t>My Choice Academy</t>
  </si>
  <si>
    <t>32</t>
  </si>
  <si>
    <t>3413</t>
  </si>
  <si>
    <t>Somerset Academy Boca East</t>
  </si>
  <si>
    <t>33</t>
  </si>
  <si>
    <t>3421</t>
  </si>
  <si>
    <t>Worthington High School</t>
  </si>
  <si>
    <t>34</t>
  </si>
  <si>
    <t>3431</t>
  </si>
  <si>
    <t>Renaissance CS @ WPBch</t>
  </si>
  <si>
    <t>3443</t>
  </si>
  <si>
    <t>Riviera Beach Maritime Academy</t>
  </si>
  <si>
    <t>36</t>
  </si>
  <si>
    <t>3941</t>
  </si>
  <si>
    <t>Ben Gamla - Palm Beach</t>
  </si>
  <si>
    <t>38</t>
  </si>
  <si>
    <t>3961</t>
  </si>
  <si>
    <t>Gardens Sch of Tech Arts, Inc</t>
  </si>
  <si>
    <t>39</t>
  </si>
  <si>
    <t>3971</t>
  </si>
  <si>
    <t>Mavericks HS of Palm Springs</t>
  </si>
  <si>
    <t>40</t>
  </si>
  <si>
    <t>4000</t>
  </si>
  <si>
    <t>Renaissance Cht SchPalmsWest</t>
  </si>
  <si>
    <t>41</t>
  </si>
  <si>
    <t>4002</t>
  </si>
  <si>
    <t>Renaissance Cht Sch at Summit</t>
  </si>
  <si>
    <t>42</t>
  </si>
  <si>
    <t>4010</t>
  </si>
  <si>
    <t>Belle Glade Excel Cht School</t>
  </si>
  <si>
    <t>43</t>
  </si>
  <si>
    <t>4012</t>
  </si>
  <si>
    <t>Somerset Acad Canyons Md Sch</t>
  </si>
  <si>
    <t>44</t>
  </si>
  <si>
    <t>4013</t>
  </si>
  <si>
    <t>Somerset Acad Canyons Hg Sch</t>
  </si>
  <si>
    <t>45</t>
  </si>
  <si>
    <t>4020</t>
  </si>
  <si>
    <t>Franklin Academy Cht School B</t>
  </si>
  <si>
    <t>46</t>
  </si>
  <si>
    <t>4037</t>
  </si>
  <si>
    <t>Learning Path Academy</t>
  </si>
  <si>
    <t>Sorted by Number</t>
  </si>
  <si>
    <t>Sorted by Name</t>
  </si>
  <si>
    <t>DeptID</t>
  </si>
  <si>
    <t>Charter Name</t>
  </si>
  <si>
    <t>Believers Academy</t>
  </si>
  <si>
    <t>1572</t>
  </si>
  <si>
    <t>South Tech Adult Education</t>
  </si>
  <si>
    <t>G. Hauptner G-Star Charter</t>
  </si>
  <si>
    <t>Renaissance Ch Sch at Summit</t>
  </si>
  <si>
    <t>Renaissance Cht Sch Palms West</t>
  </si>
  <si>
    <t>Renaissance CS@WPBch</t>
  </si>
  <si>
    <t>Riviera Bch Maritime Academy</t>
  </si>
  <si>
    <t>4041</t>
  </si>
  <si>
    <t>Somerset Academy Boca Middle School</t>
  </si>
  <si>
    <t>Please enter your district number in cell C2.</t>
  </si>
  <si>
    <t>Enter District Number:</t>
  </si>
  <si>
    <t>School District:</t>
  </si>
  <si>
    <t>District Funding</t>
  </si>
  <si>
    <t>Base Funding</t>
  </si>
  <si>
    <t>Lab School Dicretionary</t>
  </si>
  <si>
    <t>0.748 Discretionary Local Effort</t>
  </si>
  <si>
    <t>0.748 Mills Compression</t>
  </si>
  <si>
    <t>Reading Allocation</t>
  </si>
  <si>
    <t>Instructional Materials</t>
  </si>
  <si>
    <t>Teacher Salary Allocation</t>
  </si>
  <si>
    <t>Additional Allocation</t>
  </si>
  <si>
    <t>Subtotal</t>
  </si>
  <si>
    <t>District FTE</t>
  </si>
  <si>
    <t>Funding Per FTE</t>
  </si>
  <si>
    <t>Virtual Education Contribution Per FTE</t>
  </si>
  <si>
    <t>Total Funding Per FTE</t>
  </si>
  <si>
    <t>Total Virtual Funding Per FTE</t>
  </si>
  <si>
    <t>Total Virtual Funding</t>
  </si>
  <si>
    <t>Estimated Completion Factor</t>
  </si>
  <si>
    <t>Total Virtual Funding net of Completion Factor</t>
  </si>
  <si>
    <t>Less: Administrative Fee (5% for Virtual)</t>
  </si>
  <si>
    <t>4040</t>
  </si>
  <si>
    <t>Florida Virtual Academy @ PBC</t>
  </si>
  <si>
    <t>South Tech Prep (Middle)</t>
  </si>
  <si>
    <t xml:space="preserve">Somerset Academy Boca Middle School </t>
  </si>
  <si>
    <t>South Tech Prep</t>
  </si>
  <si>
    <t>3441</t>
  </si>
  <si>
    <t>South Tech Prepartory Academy</t>
  </si>
  <si>
    <t>Less: Administrative Fee (2% for up to 250 students of Un-Weighted FTE)</t>
  </si>
  <si>
    <t>Based on the Final Calculation of the FEFP 2013-14</t>
  </si>
  <si>
    <t xml:space="preserve"> Revenue Estimate Worksheet for Virtual Education Programs </t>
  </si>
  <si>
    <t>Due To/(From) Charter School</t>
  </si>
  <si>
    <t>Total paid per PeopleSoft (excludes 2012-13 PY adjustment)</t>
  </si>
  <si>
    <t>Final FTE Adjustment Summary</t>
  </si>
  <si>
    <t>Adjustment paid (deducted) in July 2014</t>
  </si>
  <si>
    <t>Description</t>
  </si>
  <si>
    <t>Prior Year Adjustment</t>
  </si>
  <si>
    <t>Total Amount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</si>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</sst>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"/>
    <numFmt numFmtId="168" formatCode="0.0000"/>
    <numFmt numFmtId="169" formatCode="#,##0.0000"/>
    <numFmt numFmtId="170" formatCode="_-&quot;$&quot;* #,##0_-;\-&quot;$&quot;* #,##0_-;_-&quot;$&quot;* &quot;-&quot;??_-;_-@_-"/>
    <numFmt numFmtId="171" formatCode="0.0000%"/>
    <numFmt numFmtId="172" formatCode="_(* #,##0_);_(* \(#,##0\);_(* &quot;-&quot;??_);_(@_)"/>
    <numFmt numFmtId="173" formatCode="0."/>
    <numFmt numFmtId="174" formatCode="m/d/yy\ h:mm\ AM/PM"/>
    <numFmt numFmtId="175" formatCode="#,##0;[Red]\(#,##0\)"/>
    <numFmt numFmtId="176" formatCode="_(&quot;$&quot;* #,##0_);_(&quot;$&quot;* \(#,##0\);_(&quot;$&quot;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b/>
      <sz val="8"/>
      <name val="MS Sans Serif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9">
    <xf numFmtId="0" fontId="0" fillId="0" borderId="0"/>
    <xf numFmtId="164" fontId="2" fillId="0" borderId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7" fontId="3" fillId="0" borderId="0" xfId="0" applyNumberFormat="1" applyFont="1"/>
    <xf numFmtId="0" fontId="4" fillId="0" borderId="2" xfId="0" applyFont="1" applyBorder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4" fillId="2" borderId="2" xfId="0" applyFont="1" applyFill="1" applyBorder="1"/>
    <xf numFmtId="0" fontId="3" fillId="2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2" borderId="0" xfId="0" applyFont="1" applyFill="1" applyAlignment="1"/>
    <xf numFmtId="0" fontId="3" fillId="0" borderId="0" xfId="0" applyFont="1" applyAlignment="1"/>
    <xf numFmtId="0" fontId="7" fillId="0" borderId="0" xfId="0" applyFont="1" applyAlignment="1"/>
    <xf numFmtId="0" fontId="7" fillId="2" borderId="0" xfId="0" applyFont="1" applyFill="1" applyAlignment="1"/>
    <xf numFmtId="4" fontId="3" fillId="0" borderId="0" xfId="0" applyNumberFormat="1" applyFont="1" applyAlignment="1"/>
    <xf numFmtId="4" fontId="8" fillId="0" borderId="0" xfId="0" applyNumberFormat="1" applyFont="1" applyAlignment="1"/>
    <xf numFmtId="4" fontId="3" fillId="0" borderId="0" xfId="0" applyNumberFormat="1" applyFont="1"/>
    <xf numFmtId="4" fontId="8" fillId="2" borderId="0" xfId="0" applyNumberFormat="1" applyFont="1" applyFill="1" applyAlignment="1"/>
    <xf numFmtId="4" fontId="3" fillId="2" borderId="0" xfId="0" applyNumberFormat="1" applyFont="1" applyFill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9" fillId="0" borderId="0" xfId="0" applyFont="1" applyAlignment="1"/>
    <xf numFmtId="7" fontId="0" fillId="0" borderId="0" xfId="0" applyNumberFormat="1" applyBorder="1" applyAlignment="1"/>
    <xf numFmtId="168" fontId="9" fillId="0" borderId="0" xfId="0" applyNumberFormat="1" applyFont="1" applyAlignment="1"/>
    <xf numFmtId="0" fontId="3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165" fontId="3" fillId="0" borderId="0" xfId="5" applyFont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5" fontId="3" fillId="2" borderId="0" xfId="5" applyFont="1" applyFill="1" applyAlignment="1">
      <alignment horizontal="center" wrapText="1"/>
    </xf>
    <xf numFmtId="0" fontId="3" fillId="0" borderId="4" xfId="0" quotePrefix="1" applyFont="1" applyBorder="1" applyAlignment="1"/>
    <xf numFmtId="0" fontId="11" fillId="0" borderId="4" xfId="0" quotePrefix="1" applyFont="1" applyBorder="1" applyAlignment="1">
      <alignment horizontal="center"/>
    </xf>
    <xf numFmtId="0" fontId="4" fillId="0" borderId="0" xfId="0" quotePrefix="1" applyFont="1" applyBorder="1" applyAlignment="1"/>
    <xf numFmtId="167" fontId="3" fillId="0" borderId="4" xfId="0" quotePrefix="1" applyNumberFormat="1" applyFont="1" applyBorder="1" applyAlignment="1">
      <alignment horizontal="center"/>
    </xf>
    <xf numFmtId="167" fontId="3" fillId="0" borderId="4" xfId="0" quotePrefix="1" applyNumberFormat="1" applyFont="1" applyBorder="1" applyAlignment="1"/>
    <xf numFmtId="4" fontId="3" fillId="0" borderId="4" xfId="0" quotePrefix="1" applyNumberFormat="1" applyFont="1" applyBorder="1" applyAlignment="1">
      <alignment horizontal="center"/>
    </xf>
    <xf numFmtId="165" fontId="3" fillId="0" borderId="4" xfId="5" quotePrefix="1" applyFont="1" applyBorder="1" applyAlignment="1">
      <alignment horizontal="center"/>
    </xf>
    <xf numFmtId="4" fontId="3" fillId="2" borderId="4" xfId="0" quotePrefix="1" applyNumberFormat="1" applyFont="1" applyFill="1" applyBorder="1" applyAlignment="1">
      <alignment horizontal="center"/>
    </xf>
    <xf numFmtId="165" fontId="3" fillId="2" borderId="4" xfId="5" quotePrefix="1" applyFont="1" applyFill="1" applyBorder="1" applyAlignment="1">
      <alignment horizontal="center"/>
    </xf>
    <xf numFmtId="0" fontId="3" fillId="0" borderId="5" xfId="0" applyFont="1" applyBorder="1" applyAlignment="1"/>
    <xf numFmtId="2" fontId="11" fillId="0" borderId="1" xfId="0" applyNumberFormat="1" applyFont="1" applyBorder="1" applyAlignment="1"/>
    <xf numFmtId="2" fontId="10" fillId="0" borderId="0" xfId="0" applyNumberFormat="1" applyFont="1" applyBorder="1" applyAlignment="1"/>
    <xf numFmtId="167" fontId="3" fillId="0" borderId="5" xfId="0" applyNumberFormat="1" applyFont="1" applyBorder="1" applyAlignment="1"/>
    <xf numFmtId="169" fontId="3" fillId="0" borderId="4" xfId="0" applyNumberFormat="1" applyFont="1" applyBorder="1"/>
    <xf numFmtId="170" fontId="3" fillId="0" borderId="4" xfId="5" applyNumberFormat="1" applyFont="1" applyBorder="1"/>
    <xf numFmtId="0" fontId="3" fillId="0" borderId="0" xfId="2" applyFont="1" applyAlignment="1">
      <alignment horizontal="center"/>
    </xf>
    <xf numFmtId="0" fontId="2" fillId="0" borderId="0" xfId="2" quotePrefix="1"/>
    <xf numFmtId="0" fontId="3" fillId="0" borderId="0" xfId="2" applyFont="1"/>
    <xf numFmtId="0" fontId="2" fillId="0" borderId="0" xfId="2"/>
    <xf numFmtId="169" fontId="3" fillId="2" borderId="4" xfId="0" applyNumberFormat="1" applyFont="1" applyFill="1" applyBorder="1"/>
    <xf numFmtId="170" fontId="3" fillId="2" borderId="4" xfId="5" applyNumberFormat="1" applyFont="1" applyFill="1" applyBorder="1"/>
    <xf numFmtId="167" fontId="3" fillId="0" borderId="0" xfId="0" applyNumberFormat="1" applyFont="1" applyAlignment="1"/>
    <xf numFmtId="0" fontId="3" fillId="0" borderId="0" xfId="2" quotePrefix="1" applyFont="1"/>
    <xf numFmtId="170" fontId="3" fillId="0" borderId="1" xfId="5" applyNumberFormat="1" applyFont="1" applyBorder="1"/>
    <xf numFmtId="170" fontId="3" fillId="2" borderId="1" xfId="5" applyNumberFormat="1" applyFont="1" applyFill="1" applyBorder="1"/>
    <xf numFmtId="0" fontId="3" fillId="0" borderId="0" xfId="0" applyFont="1" applyBorder="1" applyAlignment="1"/>
    <xf numFmtId="2" fontId="3" fillId="0" borderId="7" xfId="0" applyNumberFormat="1" applyFont="1" applyBorder="1" applyAlignment="1"/>
    <xf numFmtId="2" fontId="3" fillId="0" borderId="0" xfId="0" applyNumberFormat="1" applyFont="1" applyBorder="1" applyAlignment="1"/>
    <xf numFmtId="2" fontId="3" fillId="0" borderId="8" xfId="0" applyNumberFormat="1" applyFont="1" applyBorder="1" applyAlignment="1"/>
    <xf numFmtId="168" fontId="13" fillId="0" borderId="2" xfId="0" applyNumberFormat="1" applyFont="1" applyBorder="1"/>
    <xf numFmtId="170" fontId="3" fillId="0" borderId="7" xfId="5" applyNumberFormat="1" applyFont="1" applyBorder="1"/>
    <xf numFmtId="0" fontId="3" fillId="0" borderId="0" xfId="2" applyFont="1" applyBorder="1"/>
    <xf numFmtId="168" fontId="13" fillId="2" borderId="2" xfId="0" applyNumberFormat="1" applyFont="1" applyFill="1" applyBorder="1"/>
    <xf numFmtId="170" fontId="3" fillId="2" borderId="7" xfId="5" applyNumberFormat="1" applyFont="1" applyFill="1" applyBorder="1"/>
    <xf numFmtId="0" fontId="10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/>
    <xf numFmtId="0" fontId="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14" fillId="0" borderId="4" xfId="5" applyNumberFormat="1" applyFont="1" applyBorder="1"/>
    <xf numFmtId="170" fontId="3" fillId="0" borderId="4" xfId="0" applyNumberFormat="1" applyFont="1" applyBorder="1"/>
    <xf numFmtId="0" fontId="3" fillId="0" borderId="0" xfId="2" applyFont="1" applyAlignment="1">
      <alignment horizontal="left"/>
    </xf>
    <xf numFmtId="0" fontId="3" fillId="0" borderId="0" xfId="2" quotePrefix="1" applyFont="1" applyAlignment="1">
      <alignment horizontal="left"/>
    </xf>
    <xf numFmtId="0" fontId="9" fillId="0" borderId="0" xfId="2" applyFont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0" fontId="14" fillId="2" borderId="4" xfId="5" applyNumberFormat="1" applyFont="1" applyFill="1" applyBorder="1"/>
    <xf numFmtId="170" fontId="3" fillId="2" borderId="4" xfId="0" applyNumberFormat="1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15" fillId="0" borderId="0" xfId="2" applyFont="1"/>
    <xf numFmtId="170" fontId="3" fillId="0" borderId="6" xfId="5" applyNumberFormat="1" applyFont="1" applyBorder="1"/>
    <xf numFmtId="0" fontId="15" fillId="0" borderId="0" xfId="2" applyFont="1" applyBorder="1" applyAlignment="1">
      <alignment horizontal="left"/>
    </xf>
    <xf numFmtId="170" fontId="3" fillId="2" borderId="6" xfId="5" applyNumberFormat="1" applyFont="1" applyFill="1" applyBorder="1"/>
    <xf numFmtId="0" fontId="16" fillId="0" borderId="0" xfId="0" applyFont="1" applyAlignment="1"/>
    <xf numFmtId="0" fontId="16" fillId="0" borderId="0" xfId="0" applyFont="1" applyBorder="1" applyAlignment="1"/>
    <xf numFmtId="0" fontId="3" fillId="0" borderId="0" xfId="0" applyFont="1" applyBorder="1"/>
    <xf numFmtId="0" fontId="3" fillId="2" borderId="0" xfId="0" applyFont="1" applyFill="1" applyBorder="1"/>
    <xf numFmtId="0" fontId="17" fillId="0" borderId="0" xfId="0" applyFont="1" applyAlignment="1"/>
    <xf numFmtId="170" fontId="3" fillId="0" borderId="0" xfId="5" applyNumberFormat="1" applyFont="1" applyBorder="1" applyAlignment="1"/>
    <xf numFmtId="0" fontId="18" fillId="0" borderId="0" xfId="0" applyFont="1" applyAlignment="1"/>
    <xf numFmtId="4" fontId="3" fillId="0" borderId="0" xfId="0" quotePrefix="1" applyNumberFormat="1" applyFont="1" applyBorder="1" applyAlignment="1"/>
    <xf numFmtId="0" fontId="3" fillId="0" borderId="0" xfId="0" applyFont="1" applyAlignment="1">
      <alignment horizontal="right"/>
    </xf>
    <xf numFmtId="0" fontId="19" fillId="0" borderId="0" xfId="0" applyFont="1" applyAlignment="1"/>
    <xf numFmtId="166" fontId="3" fillId="0" borderId="0" xfId="0" applyNumberFormat="1" applyFont="1" applyBorder="1"/>
    <xf numFmtId="0" fontId="3" fillId="2" borderId="0" xfId="0" applyFont="1" applyFill="1" applyAlignment="1">
      <alignment horizontal="right"/>
    </xf>
    <xf numFmtId="0" fontId="20" fillId="0" borderId="0" xfId="0" applyFont="1" applyAlignment="1"/>
    <xf numFmtId="170" fontId="3" fillId="0" borderId="0" xfId="5" applyNumberFormat="1" applyFont="1" applyBorder="1"/>
    <xf numFmtId="170" fontId="3" fillId="2" borderId="0" xfId="5" applyNumberFormat="1" applyFont="1" applyFill="1" applyBorder="1"/>
    <xf numFmtId="170" fontId="3" fillId="0" borderId="4" xfId="0" applyNumberFormat="1" applyFont="1" applyBorder="1" applyAlignment="1">
      <alignment horizontal="left"/>
    </xf>
    <xf numFmtId="170" fontId="3" fillId="2" borderId="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Alignment="1"/>
    <xf numFmtId="165" fontId="3" fillId="0" borderId="0" xfId="5" applyFont="1"/>
    <xf numFmtId="0" fontId="21" fillId="2" borderId="0" xfId="0" applyFont="1" applyFill="1" applyAlignment="1">
      <alignment horizontal="center"/>
    </xf>
    <xf numFmtId="165" fontId="3" fillId="2" borderId="0" xfId="5" applyFont="1" applyFill="1"/>
    <xf numFmtId="168" fontId="3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/>
    <xf numFmtId="43" fontId="3" fillId="0" borderId="0" xfId="3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4" xfId="0" applyNumberFormat="1" applyFont="1" applyBorder="1"/>
    <xf numFmtId="168" fontId="3" fillId="0" borderId="0" xfId="0" applyNumberFormat="1" applyFont="1" applyBorder="1"/>
    <xf numFmtId="168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3" fontId="3" fillId="2" borderId="4" xfId="0" applyNumberFormat="1" applyFont="1" applyFill="1" applyBorder="1"/>
    <xf numFmtId="168" fontId="3" fillId="2" borderId="0" xfId="0" applyNumberFormat="1" applyFont="1" applyFill="1" applyBorder="1"/>
    <xf numFmtId="16" fontId="3" fillId="0" borderId="0" xfId="0" quotePrefix="1" applyNumberFormat="1" applyFont="1" applyAlignment="1">
      <alignment horizontal="right"/>
    </xf>
    <xf numFmtId="16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 applyAlignment="1"/>
    <xf numFmtId="0" fontId="3" fillId="0" borderId="0" xfId="0" quotePrefix="1" applyFont="1" applyAlignment="1">
      <alignment horizontal="right"/>
    </xf>
    <xf numFmtId="168" fontId="3" fillId="0" borderId="15" xfId="0" applyNumberFormat="1" applyFont="1" applyBorder="1" applyAlignment="1">
      <alignment horizontal="center"/>
    </xf>
    <xf numFmtId="0" fontId="12" fillId="0" borderId="0" xfId="0" applyFont="1" applyBorder="1"/>
    <xf numFmtId="2" fontId="3" fillId="0" borderId="0" xfId="0" applyNumberFormat="1" applyFont="1" applyBorder="1"/>
    <xf numFmtId="166" fontId="3" fillId="0" borderId="0" xfId="6" applyFont="1" applyBorder="1"/>
    <xf numFmtId="0" fontId="3" fillId="2" borderId="0" xfId="0" quotePrefix="1" applyFont="1" applyFill="1" applyAlignment="1">
      <alignment horizontal="right"/>
    </xf>
    <xf numFmtId="168" fontId="3" fillId="2" borderId="15" xfId="0" applyNumberFormat="1" applyFont="1" applyFill="1" applyBorder="1" applyAlignment="1">
      <alignment horizontal="center"/>
    </xf>
    <xf numFmtId="166" fontId="3" fillId="0" borderId="0" xfId="6" applyFont="1" applyBorder="1" applyAlignment="1">
      <alignment horizontal="right"/>
    </xf>
    <xf numFmtId="168" fontId="13" fillId="0" borderId="2" xfId="0" applyNumberFormat="1" applyFont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6" fontId="3" fillId="0" borderId="0" xfId="6" applyFont="1" applyBorder="1" applyAlignment="1"/>
    <xf numFmtId="166" fontId="3" fillId="2" borderId="0" xfId="6" applyFont="1" applyFill="1" applyBorder="1" applyAlignment="1">
      <alignment horizontal="right"/>
    </xf>
    <xf numFmtId="168" fontId="13" fillId="2" borderId="2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/>
    <xf numFmtId="0" fontId="12" fillId="2" borderId="0" xfId="0" applyFont="1" applyFill="1" applyBorder="1"/>
    <xf numFmtId="169" fontId="16" fillId="0" borderId="4" xfId="0" applyNumberFormat="1" applyFont="1" applyBorder="1" applyAlignment="1">
      <alignment horizontal="center"/>
    </xf>
    <xf numFmtId="4" fontId="21" fillId="0" borderId="0" xfId="0" applyNumberFormat="1" applyFont="1" applyBorder="1" applyAlignment="1"/>
    <xf numFmtId="169" fontId="16" fillId="2" borderId="4" xfId="0" applyNumberFormat="1" applyFont="1" applyFill="1" applyBorder="1" applyAlignment="1">
      <alignment horizontal="center"/>
    </xf>
    <xf numFmtId="171" fontId="3" fillId="0" borderId="0" xfId="0" applyNumberFormat="1" applyFont="1" applyAlignment="1"/>
    <xf numFmtId="4" fontId="16" fillId="0" borderId="4" xfId="0" applyNumberFormat="1" applyFont="1" applyBorder="1" applyAlignment="1">
      <alignment horizontal="center"/>
    </xf>
    <xf numFmtId="4" fontId="16" fillId="2" borderId="4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/>
    <xf numFmtId="0" fontId="3" fillId="2" borderId="0" xfId="0" applyFont="1" applyFill="1" applyBorder="1" applyAlignment="1">
      <alignment horizontal="center"/>
    </xf>
    <xf numFmtId="171" fontId="3" fillId="2" borderId="0" xfId="0" applyNumberFormat="1" applyFont="1" applyFill="1"/>
    <xf numFmtId="4" fontId="3" fillId="0" borderId="0" xfId="0" quotePrefix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/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/>
    <xf numFmtId="4" fontId="9" fillId="0" borderId="0" xfId="0" applyNumberFormat="1" applyFont="1"/>
    <xf numFmtId="0" fontId="3" fillId="0" borderId="0" xfId="0" applyFont="1" applyAlignment="1">
      <alignment horizontal="left" indent="1"/>
    </xf>
    <xf numFmtId="3" fontId="3" fillId="0" borderId="4" xfId="2" applyNumberFormat="1" applyFont="1" applyBorder="1"/>
    <xf numFmtId="4" fontId="3" fillId="0" borderId="0" xfId="0" quotePrefix="1" applyNumberFormat="1" applyFont="1" applyAlignment="1"/>
    <xf numFmtId="0" fontId="10" fillId="2" borderId="0" xfId="0" applyFont="1" applyFill="1" applyAlignment="1">
      <alignment horizontal="left"/>
    </xf>
    <xf numFmtId="4" fontId="3" fillId="2" borderId="0" xfId="0" quotePrefix="1" applyNumberFormat="1" applyFont="1" applyFill="1" applyAlignment="1">
      <alignment horizontal="left" indent="2"/>
    </xf>
    <xf numFmtId="4" fontId="10" fillId="2" borderId="4" xfId="0" quotePrefix="1" applyNumberFormat="1" applyFont="1" applyFill="1" applyBorder="1" applyAlignment="1">
      <alignment horizontal="left" indent="2"/>
    </xf>
    <xf numFmtId="4" fontId="3" fillId="2" borderId="0" xfId="0" applyNumberFormat="1" applyFont="1" applyFill="1" applyAlignment="1">
      <alignment horizontal="left" indent="2"/>
    </xf>
    <xf numFmtId="3" fontId="3" fillId="2" borderId="0" xfId="0" quotePrefix="1" applyNumberFormat="1" applyFont="1" applyFill="1" applyAlignment="1">
      <alignment horizontal="left" indent="5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5" fillId="0" borderId="0" xfId="0" applyFont="1"/>
    <xf numFmtId="4" fontId="3" fillId="0" borderId="0" xfId="0" quotePrefix="1" applyNumberFormat="1" applyFont="1" applyAlignment="1">
      <alignment horizontal="left" indent="2"/>
    </xf>
    <xf numFmtId="4" fontId="11" fillId="0" borderId="4" xfId="0" quotePrefix="1" applyNumberFormat="1" applyFont="1" applyBorder="1" applyAlignment="1">
      <alignment horizontal="right" indent="2"/>
    </xf>
    <xf numFmtId="4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left" indent="5"/>
    </xf>
    <xf numFmtId="4" fontId="3" fillId="2" borderId="0" xfId="0" quotePrefix="1" applyNumberFormat="1" applyFont="1" applyFill="1" applyBorder="1" applyAlignment="1">
      <alignment horizontal="left" indent="2"/>
    </xf>
    <xf numFmtId="4" fontId="10" fillId="2" borderId="1" xfId="0" quotePrefix="1" applyNumberFormat="1" applyFont="1" applyFill="1" applyBorder="1" applyAlignment="1">
      <alignment horizontal="left" indent="2"/>
    </xf>
    <xf numFmtId="3" fontId="3" fillId="2" borderId="0" xfId="0" quotePrefix="1" applyNumberFormat="1" applyFont="1" applyFill="1" applyAlignment="1">
      <alignment horizontal="left" indent="4"/>
    </xf>
    <xf numFmtId="3" fontId="3" fillId="0" borderId="0" xfId="0" quotePrefix="1" applyNumberFormat="1" applyFont="1" applyAlignment="1">
      <alignment horizontal="left" indent="4"/>
    </xf>
    <xf numFmtId="38" fontId="3" fillId="0" borderId="4" xfId="0" applyNumberFormat="1" applyFont="1" applyBorder="1"/>
    <xf numFmtId="38" fontId="3" fillId="0" borderId="1" xfId="0" applyNumberFormat="1" applyFont="1" applyBorder="1"/>
    <xf numFmtId="0" fontId="3" fillId="2" borderId="0" xfId="0" applyFont="1" applyFill="1" applyAlignment="1"/>
    <xf numFmtId="167" fontId="3" fillId="0" borderId="0" xfId="0" applyNumberFormat="1" applyFont="1" applyFill="1"/>
    <xf numFmtId="0" fontId="3" fillId="2" borderId="1" xfId="0" applyFont="1" applyFill="1" applyBorder="1"/>
    <xf numFmtId="3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/>
    <xf numFmtId="0" fontId="3" fillId="0" borderId="1" xfId="0" applyFont="1" applyBorder="1"/>
    <xf numFmtId="167" fontId="3" fillId="0" borderId="0" xfId="0" quotePrefix="1" applyNumberFormat="1" applyFont="1" applyFill="1"/>
    <xf numFmtId="0" fontId="3" fillId="0" borderId="0" xfId="0" applyFont="1" applyFill="1"/>
    <xf numFmtId="170" fontId="3" fillId="2" borderId="16" xfId="0" applyNumberFormat="1" applyFont="1" applyFill="1" applyBorder="1"/>
    <xf numFmtId="170" fontId="3" fillId="2" borderId="0" xfId="0" applyNumberFormat="1" applyFont="1" applyFill="1"/>
    <xf numFmtId="170" fontId="3" fillId="0" borderId="16" xfId="0" applyNumberFormat="1" applyFont="1" applyBorder="1"/>
    <xf numFmtId="170" fontId="3" fillId="0" borderId="0" xfId="0" applyNumberFormat="1" applyFont="1" applyFill="1"/>
    <xf numFmtId="43" fontId="3" fillId="0" borderId="0" xfId="3" quotePrefix="1" applyFont="1" applyFill="1"/>
    <xf numFmtId="170" fontId="3" fillId="2" borderId="0" xfId="0" applyNumberFormat="1" applyFont="1" applyFill="1" applyBorder="1"/>
    <xf numFmtId="170" fontId="3" fillId="0" borderId="0" xfId="0" applyNumberFormat="1" applyFont="1" applyBorder="1"/>
    <xf numFmtId="0" fontId="26" fillId="2" borderId="0" xfId="0" applyFont="1" applyFill="1"/>
    <xf numFmtId="0" fontId="10" fillId="0" borderId="4" xfId="0" applyFont="1" applyBorder="1" applyAlignment="1"/>
    <xf numFmtId="0" fontId="26" fillId="2" borderId="0" xfId="0" applyFont="1" applyFill="1" applyAlignment="1"/>
    <xf numFmtId="0" fontId="25" fillId="0" borderId="0" xfId="0" applyFont="1" applyBorder="1" applyAlignment="1">
      <alignment horizontal="center"/>
    </xf>
    <xf numFmtId="170" fontId="25" fillId="0" borderId="0" xfId="0" applyNumberFormat="1" applyFont="1" applyBorder="1"/>
    <xf numFmtId="170" fontId="3" fillId="0" borderId="0" xfId="2" applyNumberFormat="1" applyFont="1" applyFill="1"/>
    <xf numFmtId="0" fontId="10" fillId="0" borderId="0" xfId="0" applyFont="1" applyBorder="1" applyAlignment="1"/>
    <xf numFmtId="0" fontId="26" fillId="0" borderId="0" xfId="0" applyFont="1" applyFill="1"/>
    <xf numFmtId="0" fontId="2" fillId="0" borderId="0" xfId="0" applyFont="1" applyFill="1"/>
    <xf numFmtId="0" fontId="26" fillId="0" borderId="0" xfId="0" applyFont="1" applyFill="1" applyAlignment="1">
      <alignment vertical="top"/>
    </xf>
    <xf numFmtId="170" fontId="3" fillId="0" borderId="17" xfId="0" applyNumberFormat="1" applyFont="1" applyBorder="1"/>
    <xf numFmtId="0" fontId="26" fillId="0" borderId="0" xfId="0" applyFont="1" applyAlignment="1">
      <alignment vertical="top"/>
    </xf>
    <xf numFmtId="0" fontId="26" fillId="0" borderId="0" xfId="0" applyFont="1"/>
    <xf numFmtId="167" fontId="26" fillId="0" borderId="0" xfId="0" applyNumberFormat="1" applyFont="1"/>
    <xf numFmtId="4" fontId="3" fillId="0" borderId="0" xfId="0" applyNumberFormat="1" applyFont="1" applyAlignment="1">
      <alignment horizontal="left"/>
    </xf>
    <xf numFmtId="172" fontId="3" fillId="0" borderId="16" xfId="3" applyNumberFormat="1" applyFont="1" applyBorder="1"/>
    <xf numFmtId="0" fontId="27" fillId="0" borderId="0" xfId="0" applyFont="1" applyAlignment="1">
      <alignment vertical="top"/>
    </xf>
    <xf numFmtId="0" fontId="26" fillId="0" borderId="0" xfId="0" applyFont="1" applyAlignment="1"/>
    <xf numFmtId="173" fontId="3" fillId="0" borderId="0" xfId="0" applyNumberFormat="1" applyFont="1" applyAlignment="1">
      <alignment horizontal="left"/>
    </xf>
    <xf numFmtId="40" fontId="9" fillId="0" borderId="0" xfId="0" applyNumberFormat="1" applyFont="1" applyFill="1"/>
    <xf numFmtId="40" fontId="9" fillId="0" borderId="0" xfId="0" applyNumberFormat="1" applyFont="1" applyFill="1" applyBorder="1" applyAlignment="1"/>
    <xf numFmtId="0" fontId="27" fillId="0" borderId="0" xfId="0" applyFont="1" applyAlignment="1"/>
    <xf numFmtId="40" fontId="3" fillId="0" borderId="0" xfId="0" applyNumberFormat="1" applyFont="1" applyFill="1" applyBorder="1"/>
    <xf numFmtId="40" fontId="9" fillId="0" borderId="0" xfId="0" quotePrefix="1" applyNumberFormat="1" applyFont="1" applyFill="1" applyBorder="1"/>
    <xf numFmtId="0" fontId="17" fillId="0" borderId="0" xfId="0" applyFont="1"/>
    <xf numFmtId="40" fontId="9" fillId="0" borderId="0" xfId="0" applyNumberFormat="1" applyFont="1" applyFill="1" applyBorder="1"/>
    <xf numFmtId="174" fontId="9" fillId="0" borderId="0" xfId="0" applyNumberFormat="1" applyFont="1" applyFill="1" applyBorder="1"/>
    <xf numFmtId="37" fontId="0" fillId="0" borderId="0" xfId="0" applyNumberFormat="1"/>
    <xf numFmtId="0" fontId="30" fillId="0" borderId="0" xfId="0" applyFont="1"/>
    <xf numFmtId="0" fontId="31" fillId="0" borderId="0" xfId="0" applyFont="1"/>
    <xf numFmtId="175" fontId="32" fillId="0" borderId="0" xfId="0" applyNumberFormat="1" applyFont="1" applyFill="1"/>
    <xf numFmtId="49" fontId="32" fillId="0" borderId="0" xfId="0" applyNumberFormat="1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left" indent="2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166" fontId="3" fillId="2" borderId="0" xfId="6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7" applyFont="1" applyAlignment="1"/>
    <xf numFmtId="172" fontId="0" fillId="0" borderId="0" xfId="3" applyNumberFormat="1" applyFont="1"/>
    <xf numFmtId="43" fontId="0" fillId="0" borderId="0" xfId="3" applyNumberFormat="1" applyFont="1"/>
    <xf numFmtId="43" fontId="0" fillId="0" borderId="0" xfId="3" applyFont="1"/>
    <xf numFmtId="175" fontId="32" fillId="0" borderId="0" xfId="0" quotePrefix="1" applyNumberFormat="1" applyFont="1" applyFill="1"/>
    <xf numFmtId="0" fontId="32" fillId="0" borderId="0" xfId="0" applyNumberFormat="1" applyFont="1" applyFill="1" applyAlignment="1">
      <alignment horizontal="left"/>
    </xf>
    <xf numFmtId="1" fontId="33" fillId="0" borderId="0" xfId="3" quotePrefix="1" applyNumberFormat="1" applyFont="1" applyAlignment="1">
      <alignment horizontal="left"/>
    </xf>
    <xf numFmtId="2" fontId="3" fillId="0" borderId="0" xfId="0" applyNumberFormat="1" applyFont="1" applyAlignment="1"/>
    <xf numFmtId="0" fontId="22" fillId="0" borderId="0" xfId="0" applyFont="1" applyAlignment="1">
      <alignment horizontal="right"/>
    </xf>
    <xf numFmtId="43" fontId="3" fillId="0" borderId="0" xfId="398" applyFont="1"/>
    <xf numFmtId="0" fontId="22" fillId="0" borderId="0" xfId="0" applyFont="1" applyAlignment="1"/>
    <xf numFmtId="0" fontId="22" fillId="0" borderId="0" xfId="0" applyFont="1" applyAlignment="1">
      <alignment vertical="top" wrapText="1"/>
    </xf>
    <xf numFmtId="43" fontId="6" fillId="2" borderId="0" xfId="398" applyFont="1" applyFill="1"/>
    <xf numFmtId="0" fontId="22" fillId="0" borderId="0" xfId="0" applyFont="1" applyAlignment="1">
      <alignment vertical="top"/>
    </xf>
    <xf numFmtId="43" fontId="3" fillId="0" borderId="1" xfId="0" applyNumberFormat="1" applyFont="1" applyBorder="1"/>
    <xf numFmtId="43" fontId="3" fillId="0" borderId="0" xfId="0" applyNumberFormat="1" applyFont="1" applyBorder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/>
    </xf>
    <xf numFmtId="0" fontId="3" fillId="0" borderId="0" xfId="0" applyFont="1" applyFill="1" applyAlignment="1"/>
    <xf numFmtId="0" fontId="36" fillId="0" borderId="0" xfId="2" applyNumberFormat="1" applyFont="1" applyFill="1" applyBorder="1" applyAlignment="1">
      <alignment horizontal="left"/>
    </xf>
    <xf numFmtId="0" fontId="35" fillId="0" borderId="0" xfId="2" applyFont="1" applyFill="1" applyBorder="1"/>
    <xf numFmtId="175" fontId="36" fillId="0" borderId="0" xfId="2" applyNumberFormat="1" applyFont="1" applyFill="1" applyBorder="1"/>
    <xf numFmtId="0" fontId="37" fillId="0" borderId="0" xfId="2" applyFont="1" applyBorder="1"/>
    <xf numFmtId="0" fontId="35" fillId="0" borderId="0" xfId="2" applyFont="1" applyBorder="1"/>
    <xf numFmtId="49" fontId="36" fillId="0" borderId="0" xfId="2" applyNumberFormat="1" applyFont="1" applyFill="1" applyBorder="1"/>
    <xf numFmtId="1" fontId="35" fillId="0" borderId="0" xfId="3" quotePrefix="1" applyNumberFormat="1" applyFont="1" applyBorder="1" applyAlignment="1">
      <alignment horizontal="left"/>
    </xf>
    <xf numFmtId="43" fontId="35" fillId="0" borderId="0" xfId="398" applyFont="1" applyFill="1" applyBorder="1"/>
    <xf numFmtId="43" fontId="35" fillId="0" borderId="0" xfId="398" applyFont="1" applyBorder="1"/>
    <xf numFmtId="0" fontId="38" fillId="0" borderId="0" xfId="7" applyFont="1"/>
    <xf numFmtId="0" fontId="39" fillId="0" borderId="19" xfId="7" applyFont="1" applyBorder="1" applyAlignment="1">
      <alignment horizontal="right"/>
    </xf>
    <xf numFmtId="0" fontId="10" fillId="0" borderId="20" xfId="7" applyFont="1" applyFill="1" applyBorder="1"/>
    <xf numFmtId="0" fontId="11" fillId="0" borderId="0" xfId="7" applyFont="1" applyBorder="1" applyAlignment="1"/>
    <xf numFmtId="0" fontId="10" fillId="0" borderId="4" xfId="7" applyFont="1" applyFill="1" applyBorder="1" applyAlignment="1">
      <alignment horizontal="center"/>
    </xf>
    <xf numFmtId="0" fontId="11" fillId="0" borderId="19" xfId="7" applyFont="1" applyBorder="1"/>
    <xf numFmtId="0" fontId="11" fillId="0" borderId="20" xfId="7" applyFont="1" applyBorder="1" applyAlignment="1">
      <alignment horizontal="center"/>
    </xf>
    <xf numFmtId="0" fontId="11" fillId="0" borderId="11" xfId="7" applyFont="1" applyBorder="1"/>
    <xf numFmtId="176" fontId="11" fillId="0" borderId="12" xfId="8" applyNumberFormat="1" applyFont="1" applyFill="1" applyBorder="1"/>
    <xf numFmtId="176" fontId="11" fillId="0" borderId="0" xfId="8" applyNumberFormat="1" applyFont="1" applyFill="1" applyBorder="1"/>
    <xf numFmtId="0" fontId="38" fillId="0" borderId="11" xfId="7" applyFont="1" applyBorder="1"/>
    <xf numFmtId="0" fontId="38" fillId="0" borderId="0" xfId="7" applyFont="1" applyBorder="1"/>
    <xf numFmtId="176" fontId="11" fillId="0" borderId="14" xfId="8" applyNumberFormat="1" applyFont="1" applyFill="1" applyBorder="1"/>
    <xf numFmtId="0" fontId="11" fillId="0" borderId="5" xfId="7" applyFont="1" applyBorder="1"/>
    <xf numFmtId="176" fontId="11" fillId="0" borderId="1" xfId="8" applyNumberFormat="1" applyFont="1" applyBorder="1"/>
    <xf numFmtId="0" fontId="11" fillId="0" borderId="0" xfId="7" applyFont="1" applyBorder="1"/>
    <xf numFmtId="40" fontId="11" fillId="0" borderId="0" xfId="8" applyNumberFormat="1" applyFont="1" applyBorder="1"/>
    <xf numFmtId="44" fontId="11" fillId="0" borderId="0" xfId="8" applyNumberFormat="1" applyFont="1" applyBorder="1"/>
    <xf numFmtId="44" fontId="11" fillId="0" borderId="0" xfId="8" applyFont="1" applyBorder="1"/>
    <xf numFmtId="44" fontId="11" fillId="0" borderId="16" xfId="8" applyFont="1" applyBorder="1"/>
    <xf numFmtId="44" fontId="38" fillId="0" borderId="0" xfId="7" applyNumberFormat="1" applyFont="1"/>
    <xf numFmtId="0" fontId="11" fillId="0" borderId="0" xfId="7" applyFont="1" applyFill="1" applyBorder="1"/>
    <xf numFmtId="43" fontId="10" fillId="0" borderId="4" xfId="9" applyFont="1" applyBorder="1"/>
    <xf numFmtId="9" fontId="9" fillId="0" borderId="4" xfId="10" applyFont="1" applyBorder="1"/>
    <xf numFmtId="43" fontId="9" fillId="0" borderId="4" xfId="9" applyFont="1" applyBorder="1"/>
    <xf numFmtId="0" fontId="11" fillId="0" borderId="0" xfId="7" applyFont="1" applyAlignment="1">
      <alignment horizontal="right"/>
    </xf>
    <xf numFmtId="43" fontId="38" fillId="0" borderId="0" xfId="398" applyFont="1" applyBorder="1"/>
    <xf numFmtId="0" fontId="11" fillId="0" borderId="0" xfId="7" applyFont="1"/>
    <xf numFmtId="43" fontId="38" fillId="0" borderId="0" xfId="398" applyFont="1"/>
    <xf numFmtId="44" fontId="38" fillId="0" borderId="0" xfId="7" applyNumberFormat="1" applyFont="1" applyBorder="1"/>
    <xf numFmtId="0" fontId="9" fillId="0" borderId="0" xfId="7" applyFont="1" applyAlignment="1">
      <alignment horizontal="right"/>
    </xf>
    <xf numFmtId="0" fontId="38" fillId="0" borderId="0" xfId="7" applyFont="1" applyAlignment="1">
      <alignment horizontal="right"/>
    </xf>
    <xf numFmtId="0" fontId="38" fillId="0" borderId="0" xfId="7" applyFont="1" applyAlignment="1">
      <alignment horizontal="left" wrapText="1"/>
    </xf>
    <xf numFmtId="0" fontId="38" fillId="0" borderId="0" xfId="7" applyFont="1" applyAlignment="1">
      <alignment horizontal="right" vertical="top"/>
    </xf>
    <xf numFmtId="0" fontId="38" fillId="0" borderId="0" xfId="7" applyFont="1" applyAlignment="1">
      <alignment vertical="top"/>
    </xf>
    <xf numFmtId="0" fontId="38" fillId="0" borderId="0" xfId="7" applyFont="1" applyFill="1" applyBorder="1"/>
    <xf numFmtId="0" fontId="38" fillId="0" borderId="0" xfId="7" applyFont="1" applyFill="1" applyBorder="1" applyAlignment="1">
      <alignment horizontal="right"/>
    </xf>
    <xf numFmtId="43" fontId="38" fillId="0" borderId="0" xfId="398" applyFont="1" applyFill="1" applyBorder="1"/>
    <xf numFmtId="43" fontId="38" fillId="0" borderId="0" xfId="7" applyNumberFormat="1" applyFont="1" applyFill="1" applyBorder="1"/>
    <xf numFmtId="43" fontId="9" fillId="0" borderId="0" xfId="398" applyFont="1" applyFill="1" applyBorder="1"/>
    <xf numFmtId="0" fontId="38" fillId="0" borderId="0" xfId="7" applyFont="1" applyAlignment="1"/>
    <xf numFmtId="0" fontId="35" fillId="0" borderId="0" xfId="2" applyFont="1" applyBorder="1" applyAlignment="1">
      <alignment horizontal="center"/>
    </xf>
    <xf numFmtId="0" fontId="40" fillId="0" borderId="0" xfId="2" applyFont="1" applyBorder="1"/>
    <xf numFmtId="43" fontId="37" fillId="0" borderId="0" xfId="398" applyFont="1" applyBorder="1"/>
    <xf numFmtId="0" fontId="41" fillId="0" borderId="0" xfId="2" applyFont="1" applyBorder="1"/>
    <xf numFmtId="0" fontId="37" fillId="0" borderId="0" xfId="2" applyFont="1" applyBorder="1" applyAlignment="1">
      <alignment horizontal="center"/>
    </xf>
    <xf numFmtId="49" fontId="2" fillId="0" borderId="0" xfId="2" quotePrefix="1" applyNumberFormat="1" applyFont="1" applyFill="1" applyBorder="1" applyAlignment="1">
      <alignment horizontal="center"/>
    </xf>
    <xf numFmtId="37" fontId="3" fillId="0" borderId="4" xfId="0" applyNumberFormat="1" applyFont="1" applyBorder="1"/>
    <xf numFmtId="42" fontId="3" fillId="0" borderId="4" xfId="2" applyNumberFormat="1" applyFont="1" applyBorder="1"/>
    <xf numFmtId="42" fontId="38" fillId="0" borderId="0" xfId="7" applyNumberFormat="1" applyFont="1"/>
    <xf numFmtId="42" fontId="0" fillId="0" borderId="0" xfId="0" applyNumberFormat="1"/>
    <xf numFmtId="42" fontId="35" fillId="0" borderId="0" xfId="2" applyNumberFormat="1" applyFont="1" applyBorder="1"/>
    <xf numFmtId="42" fontId="3" fillId="0" borderId="4" xfId="5" applyNumberFormat="1" applyFont="1" applyBorder="1"/>
    <xf numFmtId="43" fontId="35" fillId="0" borderId="0" xfId="2" applyNumberFormat="1" applyFont="1" applyBorder="1"/>
    <xf numFmtId="0" fontId="37" fillId="0" borderId="0" xfId="2" applyFont="1" applyBorder="1" applyAlignment="1">
      <alignment horizontal="center" wrapText="1"/>
    </xf>
    <xf numFmtId="43" fontId="37" fillId="0" borderId="0" xfId="398" applyFont="1" applyBorder="1" applyAlignment="1">
      <alignment horizontal="center" wrapText="1"/>
    </xf>
    <xf numFmtId="0" fontId="3" fillId="0" borderId="0" xfId="2" applyFont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2"/>
    </xf>
    <xf numFmtId="38" fontId="3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6"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indent="6"/>
    </xf>
    <xf numFmtId="167" fontId="3" fillId="2" borderId="0" xfId="0" applyNumberFormat="1" applyFont="1" applyFill="1" applyAlignment="1">
      <alignment horizontal="left"/>
    </xf>
    <xf numFmtId="4" fontId="21" fillId="2" borderId="0" xfId="0" applyNumberFormat="1" applyFont="1" applyFill="1" applyBorder="1" applyAlignment="1">
      <alignment horizontal="left" indent="2"/>
    </xf>
    <xf numFmtId="171" fontId="3" fillId="2" borderId="0" xfId="0" applyNumberFormat="1" applyFont="1" applyFill="1" applyAlignment="1">
      <alignment horizontal="left" indent="2"/>
    </xf>
    <xf numFmtId="0" fontId="3" fillId="2" borderId="0" xfId="0" applyFont="1" applyFill="1" applyBorder="1" applyAlignment="1">
      <alignment horizontal="left"/>
    </xf>
    <xf numFmtId="168" fontId="22" fillId="2" borderId="0" xfId="0" applyNumberFormat="1" applyFont="1" applyFill="1" applyBorder="1" applyAlignment="1">
      <alignment horizontal="center"/>
    </xf>
    <xf numFmtId="166" fontId="3" fillId="2" borderId="3" xfId="6" applyFont="1" applyFill="1" applyBorder="1" applyAlignment="1">
      <alignment horizontal="right"/>
    </xf>
    <xf numFmtId="166" fontId="3" fillId="2" borderId="0" xfId="6" applyFont="1" applyFill="1" applyBorder="1" applyAlignment="1">
      <alignment horizontal="right"/>
    </xf>
    <xf numFmtId="2" fontId="24" fillId="2" borderId="0" xfId="0" applyNumberFormat="1" applyFont="1" applyFill="1" applyBorder="1" applyAlignment="1">
      <alignment horizontal="left" indent="6"/>
    </xf>
    <xf numFmtId="0" fontId="19" fillId="2" borderId="0" xfId="0" applyFont="1" applyFill="1" applyAlignment="1">
      <alignment horizontal="left" indent="6"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4" fontId="21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center"/>
    </xf>
    <xf numFmtId="170" fontId="3" fillId="2" borderId="0" xfId="5" applyNumberFormat="1" applyFont="1" applyFill="1" applyBorder="1" applyAlignment="1">
      <alignment horizontal="left" indent="4"/>
    </xf>
    <xf numFmtId="0" fontId="3" fillId="2" borderId="0" xfId="0" applyFont="1" applyFill="1" applyAlignment="1">
      <alignment horizontal="left" indent="16"/>
    </xf>
    <xf numFmtId="0" fontId="18" fillId="2" borderId="0" xfId="0" applyFont="1" applyFill="1" applyAlignment="1">
      <alignment horizontal="center"/>
    </xf>
    <xf numFmtId="4" fontId="3" fillId="2" borderId="0" xfId="0" quotePrefix="1" applyNumberFormat="1" applyFont="1" applyFill="1" applyBorder="1" applyAlignment="1">
      <alignment horizontal="left" indent="7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2" borderId="7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6"/>
    </xf>
    <xf numFmtId="2" fontId="10" fillId="2" borderId="1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left" indent="2"/>
    </xf>
    <xf numFmtId="0" fontId="4" fillId="2" borderId="4" xfId="0" quotePrefix="1" applyFont="1" applyFill="1" applyBorder="1" applyAlignment="1">
      <alignment horizontal="center"/>
    </xf>
    <xf numFmtId="167" fontId="3" fillId="2" borderId="4" xfId="0" quotePrefix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indent="3"/>
    </xf>
    <xf numFmtId="167" fontId="3" fillId="2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7" fontId="0" fillId="2" borderId="0" xfId="0" applyNumberForma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68" fontId="9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167" fontId="3" fillId="2" borderId="0" xfId="0" applyNumberFormat="1" applyFont="1" applyFill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left" indent="2"/>
    </xf>
    <xf numFmtId="4" fontId="8" fillId="2" borderId="0" xfId="0" applyNumberFormat="1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7" applyFont="1" applyAlignment="1">
      <alignment horizontal="center"/>
    </xf>
  </cellXfs>
  <cellStyles count="399">
    <cellStyle name="20% - Accent1 2" xfId="11"/>
    <cellStyle name="20% - Accent1 2 2" xfId="12"/>
    <cellStyle name="20% - Accent1 2 2 2" xfId="13"/>
    <cellStyle name="20% - Accent1 2 2 2 2" xfId="14"/>
    <cellStyle name="20% - Accent1 2 2 2 2 2" xfId="15"/>
    <cellStyle name="20% - Accent1 2 2 2 3" xfId="16"/>
    <cellStyle name="20% - Accent1 2 2 2 4" xfId="17"/>
    <cellStyle name="20% - Accent1 2 2 3" xfId="18"/>
    <cellStyle name="20% - Accent1 2 2 3 2" xfId="19"/>
    <cellStyle name="20% - Accent1 2 2 4" xfId="20"/>
    <cellStyle name="20% - Accent1 2 2 5" xfId="21"/>
    <cellStyle name="20% - Accent1 2 3" xfId="22"/>
    <cellStyle name="20% - Accent1 2 3 2" xfId="23"/>
    <cellStyle name="20% - Accent1 2 3 2 2" xfId="24"/>
    <cellStyle name="20% - Accent1 2 3 3" xfId="25"/>
    <cellStyle name="20% - Accent1 2 3 4" xfId="26"/>
    <cellStyle name="20% - Accent1 2 4" xfId="27"/>
    <cellStyle name="20% - Accent1 2 4 2" xfId="28"/>
    <cellStyle name="20% - Accent1 2 5" xfId="29"/>
    <cellStyle name="20% - Accent1 2 6" xfId="30"/>
    <cellStyle name="20% - Accent2 2" xfId="31"/>
    <cellStyle name="20% - Accent2 2 2" xfId="32"/>
    <cellStyle name="20% - Accent2 2 2 2" xfId="33"/>
    <cellStyle name="20% - Accent2 2 2 2 2" xfId="34"/>
    <cellStyle name="20% - Accent2 2 2 2 2 2" xfId="35"/>
    <cellStyle name="20% - Accent2 2 2 2 3" xfId="36"/>
    <cellStyle name="20% - Accent2 2 2 2 4" xfId="37"/>
    <cellStyle name="20% - Accent2 2 2 3" xfId="38"/>
    <cellStyle name="20% - Accent2 2 2 3 2" xfId="39"/>
    <cellStyle name="20% - Accent2 2 2 4" xfId="40"/>
    <cellStyle name="20% - Accent2 2 2 5" xfId="41"/>
    <cellStyle name="20% - Accent2 2 3" xfId="42"/>
    <cellStyle name="20% - Accent2 2 3 2" xfId="43"/>
    <cellStyle name="20% - Accent2 2 3 2 2" xfId="44"/>
    <cellStyle name="20% - Accent2 2 3 3" xfId="45"/>
    <cellStyle name="20% - Accent2 2 3 4" xfId="46"/>
    <cellStyle name="20% - Accent2 2 4" xfId="47"/>
    <cellStyle name="20% - Accent2 2 4 2" xfId="48"/>
    <cellStyle name="20% - Accent2 2 5" xfId="49"/>
    <cellStyle name="20% - Accent2 2 6" xfId="50"/>
    <cellStyle name="20% - Accent3 2" xfId="51"/>
    <cellStyle name="20% - Accent3 2 2" xfId="52"/>
    <cellStyle name="20% - Accent3 2 2 2" xfId="53"/>
    <cellStyle name="20% - Accent3 2 2 2 2" xfId="54"/>
    <cellStyle name="20% - Accent3 2 2 2 2 2" xfId="55"/>
    <cellStyle name="20% - Accent3 2 2 2 3" xfId="56"/>
    <cellStyle name="20% - Accent3 2 2 2 4" xfId="57"/>
    <cellStyle name="20% - Accent3 2 2 3" xfId="58"/>
    <cellStyle name="20% - Accent3 2 2 3 2" xfId="59"/>
    <cellStyle name="20% - Accent3 2 2 4" xfId="60"/>
    <cellStyle name="20% - Accent3 2 2 5" xfId="61"/>
    <cellStyle name="20% - Accent3 2 3" xfId="62"/>
    <cellStyle name="20% - Accent3 2 3 2" xfId="63"/>
    <cellStyle name="20% - Accent3 2 3 2 2" xfId="64"/>
    <cellStyle name="20% - Accent3 2 3 3" xfId="65"/>
    <cellStyle name="20% - Accent3 2 3 4" xfId="66"/>
    <cellStyle name="20% - Accent3 2 4" xfId="67"/>
    <cellStyle name="20% - Accent3 2 4 2" xfId="68"/>
    <cellStyle name="20% - Accent3 2 5" xfId="69"/>
    <cellStyle name="20% - Accent3 2 6" xfId="70"/>
    <cellStyle name="20% - Accent4 2" xfId="71"/>
    <cellStyle name="20% - Accent4 2 2" xfId="72"/>
    <cellStyle name="20% - Accent4 2 2 2" xfId="73"/>
    <cellStyle name="20% - Accent4 2 2 2 2" xfId="74"/>
    <cellStyle name="20% - Accent4 2 2 2 2 2" xfId="75"/>
    <cellStyle name="20% - Accent4 2 2 2 3" xfId="76"/>
    <cellStyle name="20% - Accent4 2 2 2 4" xfId="77"/>
    <cellStyle name="20% - Accent4 2 2 3" xfId="78"/>
    <cellStyle name="20% - Accent4 2 2 3 2" xfId="79"/>
    <cellStyle name="20% - Accent4 2 2 4" xfId="80"/>
    <cellStyle name="20% - Accent4 2 2 5" xfId="81"/>
    <cellStyle name="20% - Accent4 2 3" xfId="82"/>
    <cellStyle name="20% - Accent4 2 3 2" xfId="83"/>
    <cellStyle name="20% - Accent4 2 3 2 2" xfId="84"/>
    <cellStyle name="20% - Accent4 2 3 3" xfId="85"/>
    <cellStyle name="20% - Accent4 2 3 4" xfId="86"/>
    <cellStyle name="20% - Accent4 2 4" xfId="87"/>
    <cellStyle name="20% - Accent4 2 4 2" xfId="88"/>
    <cellStyle name="20% - Accent4 2 5" xfId="89"/>
    <cellStyle name="20% - Accent4 2 6" xfId="90"/>
    <cellStyle name="20% - Accent5 2" xfId="91"/>
    <cellStyle name="20% - Accent5 2 2" xfId="92"/>
    <cellStyle name="20% - Accent5 2 2 2" xfId="93"/>
    <cellStyle name="20% - Accent5 2 2 2 2" xfId="94"/>
    <cellStyle name="20% - Accent5 2 2 2 2 2" xfId="95"/>
    <cellStyle name="20% - Accent5 2 2 2 3" xfId="96"/>
    <cellStyle name="20% - Accent5 2 2 2 4" xfId="97"/>
    <cellStyle name="20% - Accent5 2 2 3" xfId="98"/>
    <cellStyle name="20% - Accent5 2 2 3 2" xfId="99"/>
    <cellStyle name="20% - Accent5 2 2 4" xfId="100"/>
    <cellStyle name="20% - Accent5 2 2 5" xfId="101"/>
    <cellStyle name="20% - Accent5 2 3" xfId="102"/>
    <cellStyle name="20% - Accent5 2 3 2" xfId="103"/>
    <cellStyle name="20% - Accent5 2 3 2 2" xfId="104"/>
    <cellStyle name="20% - Accent5 2 3 3" xfId="105"/>
    <cellStyle name="20% - Accent5 2 3 4" xfId="106"/>
    <cellStyle name="20% - Accent5 2 4" xfId="107"/>
    <cellStyle name="20% - Accent5 2 4 2" xfId="108"/>
    <cellStyle name="20% - Accent5 2 5" xfId="109"/>
    <cellStyle name="20% - Accent5 2 6" xfId="110"/>
    <cellStyle name="20% - Accent6 2" xfId="111"/>
    <cellStyle name="20% - Accent6 2 2" xfId="112"/>
    <cellStyle name="20% - Accent6 2 2 2" xfId="113"/>
    <cellStyle name="20% - Accent6 2 2 2 2" xfId="114"/>
    <cellStyle name="20% - Accent6 2 2 2 2 2" xfId="115"/>
    <cellStyle name="20% - Accent6 2 2 2 3" xfId="116"/>
    <cellStyle name="20% - Accent6 2 2 2 4" xfId="117"/>
    <cellStyle name="20% - Accent6 2 2 3" xfId="118"/>
    <cellStyle name="20% - Accent6 2 2 3 2" xfId="119"/>
    <cellStyle name="20% - Accent6 2 2 4" xfId="120"/>
    <cellStyle name="20% - Accent6 2 2 5" xfId="121"/>
    <cellStyle name="20% - Accent6 2 3" xfId="122"/>
    <cellStyle name="20% - Accent6 2 3 2" xfId="123"/>
    <cellStyle name="20% - Accent6 2 3 2 2" xfId="124"/>
    <cellStyle name="20% - Accent6 2 3 3" xfId="125"/>
    <cellStyle name="20% - Accent6 2 3 4" xfId="126"/>
    <cellStyle name="20% - Accent6 2 4" xfId="127"/>
    <cellStyle name="20% - Accent6 2 4 2" xfId="128"/>
    <cellStyle name="20% - Accent6 2 5" xfId="129"/>
    <cellStyle name="20% - Accent6 2 6" xfId="130"/>
    <cellStyle name="40% - Accent1 2" xfId="131"/>
    <cellStyle name="40% - Accent1 2 2" xfId="132"/>
    <cellStyle name="40% - Accent1 2 2 2" xfId="133"/>
    <cellStyle name="40% - Accent1 2 2 2 2" xfId="134"/>
    <cellStyle name="40% - Accent1 2 2 2 2 2" xfId="135"/>
    <cellStyle name="40% - Accent1 2 2 2 3" xfId="136"/>
    <cellStyle name="40% - Accent1 2 2 2 4" xfId="137"/>
    <cellStyle name="40% - Accent1 2 2 3" xfId="138"/>
    <cellStyle name="40% - Accent1 2 2 3 2" xfId="139"/>
    <cellStyle name="40% - Accent1 2 2 4" xfId="140"/>
    <cellStyle name="40% - Accent1 2 2 5" xfId="141"/>
    <cellStyle name="40% - Accent1 2 3" xfId="142"/>
    <cellStyle name="40% - Accent1 2 3 2" xfId="143"/>
    <cellStyle name="40% - Accent1 2 3 2 2" xfId="144"/>
    <cellStyle name="40% - Accent1 2 3 3" xfId="145"/>
    <cellStyle name="40% - Accent1 2 3 4" xfId="146"/>
    <cellStyle name="40% - Accent1 2 4" xfId="147"/>
    <cellStyle name="40% - Accent1 2 4 2" xfId="148"/>
    <cellStyle name="40% - Accent1 2 5" xfId="149"/>
    <cellStyle name="40% - Accent1 2 6" xfId="150"/>
    <cellStyle name="40% - Accent2 2" xfId="151"/>
    <cellStyle name="40% - Accent2 2 2" xfId="152"/>
    <cellStyle name="40% - Accent2 2 2 2" xfId="153"/>
    <cellStyle name="40% - Accent2 2 2 2 2" xfId="154"/>
    <cellStyle name="40% - Accent2 2 2 2 2 2" xfId="155"/>
    <cellStyle name="40% - Accent2 2 2 2 3" xfId="156"/>
    <cellStyle name="40% - Accent2 2 2 2 4" xfId="157"/>
    <cellStyle name="40% - Accent2 2 2 3" xfId="158"/>
    <cellStyle name="40% - Accent2 2 2 3 2" xfId="159"/>
    <cellStyle name="40% - Accent2 2 2 4" xfId="160"/>
    <cellStyle name="40% - Accent2 2 2 5" xfId="161"/>
    <cellStyle name="40% - Accent2 2 3" xfId="162"/>
    <cellStyle name="40% - Accent2 2 3 2" xfId="163"/>
    <cellStyle name="40% - Accent2 2 3 2 2" xfId="164"/>
    <cellStyle name="40% - Accent2 2 3 3" xfId="165"/>
    <cellStyle name="40% - Accent2 2 3 4" xfId="166"/>
    <cellStyle name="40% - Accent2 2 4" xfId="167"/>
    <cellStyle name="40% - Accent2 2 4 2" xfId="168"/>
    <cellStyle name="40% - Accent2 2 5" xfId="169"/>
    <cellStyle name="40% - Accent2 2 6" xfId="170"/>
    <cellStyle name="40% - Accent3 2" xfId="171"/>
    <cellStyle name="40% - Accent3 2 2" xfId="172"/>
    <cellStyle name="40% - Accent3 2 2 2" xfId="173"/>
    <cellStyle name="40% - Accent3 2 2 2 2" xfId="174"/>
    <cellStyle name="40% - Accent3 2 2 2 2 2" xfId="175"/>
    <cellStyle name="40% - Accent3 2 2 2 3" xfId="176"/>
    <cellStyle name="40% - Accent3 2 2 2 4" xfId="177"/>
    <cellStyle name="40% - Accent3 2 2 3" xfId="178"/>
    <cellStyle name="40% - Accent3 2 2 3 2" xfId="179"/>
    <cellStyle name="40% - Accent3 2 2 4" xfId="180"/>
    <cellStyle name="40% - Accent3 2 2 5" xfId="181"/>
    <cellStyle name="40% - Accent3 2 3" xfId="182"/>
    <cellStyle name="40% - Accent3 2 3 2" xfId="183"/>
    <cellStyle name="40% - Accent3 2 3 2 2" xfId="184"/>
    <cellStyle name="40% - Accent3 2 3 3" xfId="185"/>
    <cellStyle name="40% - Accent3 2 3 4" xfId="186"/>
    <cellStyle name="40% - Accent3 2 4" xfId="187"/>
    <cellStyle name="40% - Accent3 2 4 2" xfId="188"/>
    <cellStyle name="40% - Accent3 2 5" xfId="189"/>
    <cellStyle name="40% - Accent3 2 6" xfId="190"/>
    <cellStyle name="40% - Accent4 2" xfId="191"/>
    <cellStyle name="40% - Accent4 2 2" xfId="192"/>
    <cellStyle name="40% - Accent4 2 2 2" xfId="193"/>
    <cellStyle name="40% - Accent4 2 2 2 2" xfId="194"/>
    <cellStyle name="40% - Accent4 2 2 2 2 2" xfId="195"/>
    <cellStyle name="40% - Accent4 2 2 2 3" xfId="196"/>
    <cellStyle name="40% - Accent4 2 2 2 4" xfId="197"/>
    <cellStyle name="40% - Accent4 2 2 3" xfId="198"/>
    <cellStyle name="40% - Accent4 2 2 3 2" xfId="199"/>
    <cellStyle name="40% - Accent4 2 2 4" xfId="200"/>
    <cellStyle name="40% - Accent4 2 2 5" xfId="201"/>
    <cellStyle name="40% - Accent4 2 3" xfId="202"/>
    <cellStyle name="40% - Accent4 2 3 2" xfId="203"/>
    <cellStyle name="40% - Accent4 2 3 2 2" xfId="204"/>
    <cellStyle name="40% - Accent4 2 3 3" xfId="205"/>
    <cellStyle name="40% - Accent4 2 3 4" xfId="206"/>
    <cellStyle name="40% - Accent4 2 4" xfId="207"/>
    <cellStyle name="40% - Accent4 2 4 2" xfId="208"/>
    <cellStyle name="40% - Accent4 2 5" xfId="209"/>
    <cellStyle name="40% - Accent4 2 6" xfId="210"/>
    <cellStyle name="40% - Accent5 2" xfId="211"/>
    <cellStyle name="40% - Accent5 2 2" xfId="212"/>
    <cellStyle name="40% - Accent5 2 2 2" xfId="213"/>
    <cellStyle name="40% - Accent5 2 2 2 2" xfId="214"/>
    <cellStyle name="40% - Accent5 2 2 2 2 2" xfId="215"/>
    <cellStyle name="40% - Accent5 2 2 2 3" xfId="216"/>
    <cellStyle name="40% - Accent5 2 2 2 4" xfId="217"/>
    <cellStyle name="40% - Accent5 2 2 3" xfId="218"/>
    <cellStyle name="40% - Accent5 2 2 3 2" xfId="219"/>
    <cellStyle name="40% - Accent5 2 2 4" xfId="220"/>
    <cellStyle name="40% - Accent5 2 2 5" xfId="221"/>
    <cellStyle name="40% - Accent5 2 3" xfId="222"/>
    <cellStyle name="40% - Accent5 2 3 2" xfId="223"/>
    <cellStyle name="40% - Accent5 2 3 2 2" xfId="224"/>
    <cellStyle name="40% - Accent5 2 3 3" xfId="225"/>
    <cellStyle name="40% - Accent5 2 3 4" xfId="226"/>
    <cellStyle name="40% - Accent5 2 4" xfId="227"/>
    <cellStyle name="40% - Accent5 2 4 2" xfId="228"/>
    <cellStyle name="40% - Accent5 2 5" xfId="229"/>
    <cellStyle name="40% - Accent5 2 6" xfId="230"/>
    <cellStyle name="40% - Accent6 2" xfId="231"/>
    <cellStyle name="40% - Accent6 2 2" xfId="232"/>
    <cellStyle name="40% - Accent6 2 2 2" xfId="233"/>
    <cellStyle name="40% - Accent6 2 2 2 2" xfId="234"/>
    <cellStyle name="40% - Accent6 2 2 2 2 2" xfId="235"/>
    <cellStyle name="40% - Accent6 2 2 2 3" xfId="236"/>
    <cellStyle name="40% - Accent6 2 2 2 4" xfId="237"/>
    <cellStyle name="40% - Accent6 2 2 3" xfId="238"/>
    <cellStyle name="40% - Accent6 2 2 3 2" xfId="239"/>
    <cellStyle name="40% - Accent6 2 2 4" xfId="240"/>
    <cellStyle name="40% - Accent6 2 2 5" xfId="241"/>
    <cellStyle name="40% - Accent6 2 3" xfId="242"/>
    <cellStyle name="40% - Accent6 2 3 2" xfId="243"/>
    <cellStyle name="40% - Accent6 2 3 2 2" xfId="244"/>
    <cellStyle name="40% - Accent6 2 3 3" xfId="245"/>
    <cellStyle name="40% - Accent6 2 3 4" xfId="246"/>
    <cellStyle name="40% - Accent6 2 4" xfId="247"/>
    <cellStyle name="40% - Accent6 2 4 2" xfId="248"/>
    <cellStyle name="40% - Accent6 2 5" xfId="249"/>
    <cellStyle name="40% - Accent6 2 6" xfId="250"/>
    <cellStyle name="Comma" xfId="398" builtinId="3"/>
    <cellStyle name="Comma 2" xfId="3"/>
    <cellStyle name="Comma 3" xfId="9"/>
    <cellStyle name="Comma 3 2" xfId="251"/>
    <cellStyle name="Comma 3 2 2" xfId="252"/>
    <cellStyle name="Comma 3 2 2 2" xfId="253"/>
    <cellStyle name="Comma 3 2 2 2 2" xfId="254"/>
    <cellStyle name="Comma 3 2 2 3" xfId="255"/>
    <cellStyle name="Comma 3 2 2 4" xfId="256"/>
    <cellStyle name="Comma 3 2 3" xfId="257"/>
    <cellStyle name="Comma 3 2 3 2" xfId="258"/>
    <cellStyle name="Comma 3 2 4" xfId="259"/>
    <cellStyle name="Comma 3 2 5" xfId="260"/>
    <cellStyle name="Comma 3 3" xfId="261"/>
    <cellStyle name="Comma 3 3 2" xfId="262"/>
    <cellStyle name="Comma 3 3 2 2" xfId="263"/>
    <cellStyle name="Comma 3 3 3" xfId="264"/>
    <cellStyle name="Comma 3 3 4" xfId="265"/>
    <cellStyle name="Comma 3 4" xfId="266"/>
    <cellStyle name="Comma 3 4 2" xfId="267"/>
    <cellStyle name="Comma 3 5" xfId="268"/>
    <cellStyle name="Comma 3 6" xfId="269"/>
    <cellStyle name="Comma_charter school revenue frame" xfId="6"/>
    <cellStyle name="Currency 2" xfId="8"/>
    <cellStyle name="Currency 2 2" xfId="270"/>
    <cellStyle name="Currency 2 2 2" xfId="271"/>
    <cellStyle name="Currency 2 2 2 2" xfId="272"/>
    <cellStyle name="Currency 2 2 2 2 2" xfId="273"/>
    <cellStyle name="Currency 2 2 2 3" xfId="274"/>
    <cellStyle name="Currency 2 2 2 4" xfId="275"/>
    <cellStyle name="Currency 2 2 3" xfId="276"/>
    <cellStyle name="Currency 2 2 3 2" xfId="277"/>
    <cellStyle name="Currency 2 2 4" xfId="278"/>
    <cellStyle name="Currency 2 2 5" xfId="279"/>
    <cellStyle name="Currency 2 3" xfId="280"/>
    <cellStyle name="Currency 2 3 2" xfId="281"/>
    <cellStyle name="Currency 2 3 2 2" xfId="282"/>
    <cellStyle name="Currency 2 3 3" xfId="283"/>
    <cellStyle name="Currency 2 3 4" xfId="284"/>
    <cellStyle name="Currency 2 4" xfId="285"/>
    <cellStyle name="Currency 2 4 2" xfId="286"/>
    <cellStyle name="Currency 2 5" xfId="287"/>
    <cellStyle name="Currency 2 6" xfId="288"/>
    <cellStyle name="Currency 3" xfId="289"/>
    <cellStyle name="Currency 4" xfId="290"/>
    <cellStyle name="Currency 4 2" xfId="291"/>
    <cellStyle name="Currency 4 2 2" xfId="292"/>
    <cellStyle name="Currency 4 3" xfId="293"/>
    <cellStyle name="Currency 4 4" xfId="294"/>
    <cellStyle name="Currency_charter school revenue frame" xfId="5"/>
    <cellStyle name="n_nvision1" xfId="1"/>
    <cellStyle name="Normal" xfId="0" builtinId="0"/>
    <cellStyle name="Normal 2" xfId="2"/>
    <cellStyle name="Normal 3" xfId="7"/>
    <cellStyle name="Normal 3 2" xfId="295"/>
    <cellStyle name="Normal 3 2 2" xfId="296"/>
    <cellStyle name="Normal 3 2 2 2" xfId="297"/>
    <cellStyle name="Normal 3 2 2 2 2" xfId="298"/>
    <cellStyle name="Normal 3 2 2 3" xfId="299"/>
    <cellStyle name="Normal 3 2 2 4" xfId="300"/>
    <cellStyle name="Normal 3 2 3" xfId="301"/>
    <cellStyle name="Normal 3 2 3 2" xfId="302"/>
    <cellStyle name="Normal 3 2 4" xfId="303"/>
    <cellStyle name="Normal 3 2 5" xfId="304"/>
    <cellStyle name="Normal 3 3" xfId="305"/>
    <cellStyle name="Normal 3 3 2" xfId="306"/>
    <cellStyle name="Normal 3 3 2 2" xfId="307"/>
    <cellStyle name="Normal 3 3 3" xfId="308"/>
    <cellStyle name="Normal 3 3 4" xfId="309"/>
    <cellStyle name="Normal 3 4" xfId="310"/>
    <cellStyle name="Normal 3 4 2" xfId="311"/>
    <cellStyle name="Normal 3 5" xfId="312"/>
    <cellStyle name="Normal 3 6" xfId="313"/>
    <cellStyle name="Normal 4" xfId="314"/>
    <cellStyle name="Normal 4 2" xfId="315"/>
    <cellStyle name="Normal 4 2 2" xfId="316"/>
    <cellStyle name="Normal 4 2 2 2" xfId="317"/>
    <cellStyle name="Normal 4 2 2 2 2" xfId="318"/>
    <cellStyle name="Normal 4 2 2 3" xfId="319"/>
    <cellStyle name="Normal 4 2 2 4" xfId="320"/>
    <cellStyle name="Normal 4 2 3" xfId="321"/>
    <cellStyle name="Normal 4 2 3 2" xfId="322"/>
    <cellStyle name="Normal 4 2 4" xfId="323"/>
    <cellStyle name="Normal 4 2 5" xfId="324"/>
    <cellStyle name="Normal 4 3" xfId="325"/>
    <cellStyle name="Normal 4 3 2" xfId="326"/>
    <cellStyle name="Normal 4 3 2 2" xfId="327"/>
    <cellStyle name="Normal 4 3 3" xfId="328"/>
    <cellStyle name="Normal 4 3 4" xfId="329"/>
    <cellStyle name="Normal 4 4" xfId="330"/>
    <cellStyle name="Normal 4 4 2" xfId="331"/>
    <cellStyle name="Normal 4 5" xfId="332"/>
    <cellStyle name="Normal 4 6" xfId="333"/>
    <cellStyle name="Normal 5" xfId="334"/>
    <cellStyle name="Normal 5 2" xfId="335"/>
    <cellStyle name="Normal 5 2 2" xfId="336"/>
    <cellStyle name="Normal 5 3" xfId="337"/>
    <cellStyle name="Normal 5 4" xfId="338"/>
    <cellStyle name="Note 2" xfId="339"/>
    <cellStyle name="Note 2 2" xfId="340"/>
    <cellStyle name="Note 2 2 2" xfId="341"/>
    <cellStyle name="Note 2 2 2 2" xfId="342"/>
    <cellStyle name="Note 2 2 2 2 2" xfId="343"/>
    <cellStyle name="Note 2 2 2 3" xfId="344"/>
    <cellStyle name="Note 2 2 2 4" xfId="345"/>
    <cellStyle name="Note 2 2 3" xfId="346"/>
    <cellStyle name="Note 2 2 3 2" xfId="347"/>
    <cellStyle name="Note 2 2 4" xfId="348"/>
    <cellStyle name="Note 2 2 5" xfId="349"/>
    <cellStyle name="Note 2 3" xfId="350"/>
    <cellStyle name="Note 2 3 2" xfId="351"/>
    <cellStyle name="Note 2 3 2 2" xfId="352"/>
    <cellStyle name="Note 2 3 3" xfId="353"/>
    <cellStyle name="Note 2 3 4" xfId="354"/>
    <cellStyle name="Note 2 4" xfId="355"/>
    <cellStyle name="Note 2 4 2" xfId="356"/>
    <cellStyle name="Note 2 5" xfId="357"/>
    <cellStyle name="Note 2 6" xfId="358"/>
    <cellStyle name="Note 3" xfId="359"/>
    <cellStyle name="Note 3 2" xfId="360"/>
    <cellStyle name="Note 3 2 2" xfId="361"/>
    <cellStyle name="Note 3 2 2 2" xfId="362"/>
    <cellStyle name="Note 3 2 2 2 2" xfId="363"/>
    <cellStyle name="Note 3 2 2 3" xfId="364"/>
    <cellStyle name="Note 3 2 2 4" xfId="365"/>
    <cellStyle name="Note 3 2 3" xfId="366"/>
    <cellStyle name="Note 3 2 3 2" xfId="367"/>
    <cellStyle name="Note 3 2 4" xfId="368"/>
    <cellStyle name="Note 3 2 5" xfId="369"/>
    <cellStyle name="Note 3 3" xfId="370"/>
    <cellStyle name="Note 3 3 2" xfId="371"/>
    <cellStyle name="Note 3 3 2 2" xfId="372"/>
    <cellStyle name="Note 3 3 3" xfId="373"/>
    <cellStyle name="Note 3 3 4" xfId="374"/>
    <cellStyle name="Note 3 4" xfId="375"/>
    <cellStyle name="Note 3 4 2" xfId="376"/>
    <cellStyle name="Note 3 5" xfId="377"/>
    <cellStyle name="Note 3 6" xfId="378"/>
    <cellStyle name="Percent 2" xfId="4"/>
    <cellStyle name="Percent 3" xfId="10"/>
    <cellStyle name="Percent 3 2" xfId="379"/>
    <cellStyle name="Percent 3 2 2" xfId="380"/>
    <cellStyle name="Percent 3 2 2 2" xfId="381"/>
    <cellStyle name="Percent 3 2 2 2 2" xfId="382"/>
    <cellStyle name="Percent 3 2 2 3" xfId="383"/>
    <cellStyle name="Percent 3 2 2 4" xfId="384"/>
    <cellStyle name="Percent 3 2 3" xfId="385"/>
    <cellStyle name="Percent 3 2 3 2" xfId="386"/>
    <cellStyle name="Percent 3 2 4" xfId="387"/>
    <cellStyle name="Percent 3 2 5" xfId="388"/>
    <cellStyle name="Percent 3 3" xfId="389"/>
    <cellStyle name="Percent 3 3 2" xfId="390"/>
    <cellStyle name="Percent 3 3 2 2" xfId="391"/>
    <cellStyle name="Percent 3 3 3" xfId="392"/>
    <cellStyle name="Percent 3 3 4" xfId="393"/>
    <cellStyle name="Percent 3 4" xfId="394"/>
    <cellStyle name="Percent 3 4 2" xfId="395"/>
    <cellStyle name="Percent 3 5" xfId="396"/>
    <cellStyle name="Percent 3 6" xfId="3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zoomScale="90" zoomScaleNormal="90" workbookViewId="0">
      <pane ySplit="3" topLeftCell="A4" activePane="bottomLeft" state="frozen"/>
      <selection activeCell="R87" sqref="R87"/>
      <selection pane="bottomLeft" activeCell="C46" sqref="C46"/>
    </sheetView>
  </sheetViews>
  <sheetFormatPr defaultColWidth="9.33203125" defaultRowHeight="15.6" x14ac:dyDescent="0.3"/>
  <cols>
    <col min="1" max="1" width="9.44140625" style="270" bestFit="1" customWidth="1"/>
    <col min="2" max="2" width="38.6640625" style="270" bestFit="1" customWidth="1"/>
    <col min="3" max="3" width="21" style="316" customWidth="1"/>
    <col min="4" max="4" width="14" style="270" bestFit="1" customWidth="1"/>
    <col min="5" max="7" width="12.109375" style="274" customWidth="1"/>
    <col min="8" max="8" width="9.33203125" style="270"/>
    <col min="9" max="9" width="14" style="270" customWidth="1"/>
    <col min="10" max="10" width="9.33203125" style="270"/>
    <col min="11" max="11" width="16.6640625" style="270" customWidth="1"/>
    <col min="12" max="204" width="9.33203125" style="270"/>
    <col min="205" max="205" width="9.33203125" style="270" customWidth="1"/>
    <col min="206" max="16384" width="9.33203125" style="270"/>
  </cols>
  <sheetData>
    <row r="1" spans="1:7" s="269" customFormat="1" ht="26.25" customHeight="1" x14ac:dyDescent="0.4">
      <c r="A1" s="317" t="s">
        <v>384</v>
      </c>
      <c r="C1" s="320"/>
      <c r="E1" s="318"/>
      <c r="F1" s="318"/>
      <c r="G1" s="318"/>
    </row>
    <row r="2" spans="1:7" s="269" customFormat="1" ht="15" customHeight="1" x14ac:dyDescent="0.3">
      <c r="C2" s="320"/>
      <c r="D2" s="329" t="s">
        <v>388</v>
      </c>
      <c r="E2" s="330"/>
      <c r="F2" s="330"/>
      <c r="G2" s="330"/>
    </row>
    <row r="3" spans="1:7" s="269" customFormat="1" x14ac:dyDescent="0.3">
      <c r="A3" s="319" t="s">
        <v>338</v>
      </c>
      <c r="B3" s="319" t="s">
        <v>339</v>
      </c>
      <c r="C3" s="320" t="s">
        <v>386</v>
      </c>
      <c r="D3" s="329"/>
      <c r="E3" s="330"/>
      <c r="F3" s="330"/>
      <c r="G3" s="330"/>
    </row>
    <row r="4" spans="1:7" s="267" customFormat="1" x14ac:dyDescent="0.3">
      <c r="A4" s="268" t="s">
        <v>198</v>
      </c>
      <c r="B4" s="268" t="s">
        <v>200</v>
      </c>
      <c r="C4" s="321" t="s">
        <v>387</v>
      </c>
      <c r="D4" s="273">
        <f>'0054'!L140</f>
        <v>524.94999999995343</v>
      </c>
      <c r="E4" s="273"/>
      <c r="F4" s="273"/>
      <c r="G4" s="273"/>
    </row>
    <row r="5" spans="1:7" s="267" customFormat="1" x14ac:dyDescent="0.3">
      <c r="A5" s="268" t="s">
        <v>213</v>
      </c>
      <c r="B5" s="268" t="s">
        <v>214</v>
      </c>
      <c r="C5" s="321" t="s">
        <v>387</v>
      </c>
      <c r="D5" s="273">
        <f>'0642'!L140</f>
        <v>389.59999999997672</v>
      </c>
      <c r="E5" s="273"/>
      <c r="F5" s="273"/>
      <c r="G5" s="273"/>
    </row>
    <row r="6" spans="1:7" s="267" customFormat="1" x14ac:dyDescent="0.3">
      <c r="A6" s="268" t="s">
        <v>216</v>
      </c>
      <c r="B6" s="268" t="s">
        <v>217</v>
      </c>
      <c r="C6" s="321" t="s">
        <v>387</v>
      </c>
      <c r="D6" s="273">
        <f>'0664'!L140</f>
        <v>713.95000000006985</v>
      </c>
      <c r="E6" s="273"/>
      <c r="F6" s="273"/>
      <c r="G6" s="273"/>
    </row>
    <row r="7" spans="1:7" x14ac:dyDescent="0.3">
      <c r="A7" s="268" t="s">
        <v>219</v>
      </c>
      <c r="B7" s="268" t="s">
        <v>220</v>
      </c>
      <c r="C7" s="321" t="s">
        <v>387</v>
      </c>
      <c r="D7" s="274">
        <f>'1461'!L140</f>
        <v>-14328.559106993955</v>
      </c>
      <c r="E7" s="273"/>
      <c r="F7" s="273"/>
      <c r="G7" s="273"/>
    </row>
    <row r="8" spans="1:7" s="267" customFormat="1" x14ac:dyDescent="0.3">
      <c r="A8" s="268" t="s">
        <v>222</v>
      </c>
      <c r="B8" s="268" t="s">
        <v>223</v>
      </c>
      <c r="C8" s="321" t="s">
        <v>387</v>
      </c>
      <c r="D8" s="273">
        <f>'1571'!L140</f>
        <v>13939.430295474827</v>
      </c>
      <c r="E8" s="273"/>
      <c r="F8" s="273"/>
      <c r="G8" s="273"/>
    </row>
    <row r="9" spans="1:7" s="267" customFormat="1" x14ac:dyDescent="0.3">
      <c r="A9" s="268" t="s">
        <v>225</v>
      </c>
      <c r="B9" s="268" t="s">
        <v>226</v>
      </c>
      <c r="C9" s="321" t="s">
        <v>387</v>
      </c>
      <c r="D9" s="273">
        <f>'2521'!L140</f>
        <v>787</v>
      </c>
      <c r="E9" s="273"/>
      <c r="F9" s="273"/>
      <c r="G9" s="273"/>
    </row>
    <row r="10" spans="1:7" s="267" customFormat="1" x14ac:dyDescent="0.3">
      <c r="A10" s="268" t="s">
        <v>228</v>
      </c>
      <c r="B10" s="268" t="s">
        <v>229</v>
      </c>
      <c r="C10" s="321" t="s">
        <v>387</v>
      </c>
      <c r="D10" s="273">
        <f>'2531'!L140</f>
        <v>639</v>
      </c>
      <c r="E10" s="273"/>
      <c r="F10" s="273"/>
      <c r="G10" s="273"/>
    </row>
    <row r="11" spans="1:7" s="267" customFormat="1" x14ac:dyDescent="0.3">
      <c r="A11" s="268" t="s">
        <v>231</v>
      </c>
      <c r="B11" s="268" t="s">
        <v>232</v>
      </c>
      <c r="C11" s="321" t="s">
        <v>387</v>
      </c>
      <c r="D11" s="273">
        <f>'2641'!L140</f>
        <v>564.75</v>
      </c>
      <c r="E11" s="273"/>
      <c r="F11" s="273"/>
      <c r="G11" s="273"/>
    </row>
    <row r="12" spans="1:7" s="267" customFormat="1" x14ac:dyDescent="0.3">
      <c r="A12" s="268" t="s">
        <v>236</v>
      </c>
      <c r="B12" s="268" t="s">
        <v>237</v>
      </c>
      <c r="C12" s="321" t="s">
        <v>387</v>
      </c>
      <c r="D12" s="273">
        <f>'2791'!L139</f>
        <v>-3789.0499999998137</v>
      </c>
      <c r="E12" s="273"/>
      <c r="F12" s="273"/>
      <c r="G12" s="273"/>
    </row>
    <row r="13" spans="1:7" s="267" customFormat="1" x14ac:dyDescent="0.3">
      <c r="A13" s="268" t="s">
        <v>238</v>
      </c>
      <c r="B13" s="268" t="s">
        <v>239</v>
      </c>
      <c r="C13" s="321" t="s">
        <v>387</v>
      </c>
      <c r="D13" s="273">
        <f>'2801'!L140</f>
        <v>4628.40533841867</v>
      </c>
      <c r="E13" s="273"/>
      <c r="F13" s="273"/>
      <c r="G13" s="273"/>
    </row>
    <row r="14" spans="1:7" s="267" customFormat="1" x14ac:dyDescent="0.3">
      <c r="A14" s="268" t="s">
        <v>241</v>
      </c>
      <c r="B14" s="268" t="s">
        <v>242</v>
      </c>
      <c r="C14" s="321" t="s">
        <v>387</v>
      </c>
      <c r="D14" s="273">
        <f>'2911'!L140</f>
        <v>3915.8368190033361</v>
      </c>
      <c r="E14" s="273"/>
      <c r="F14" s="273"/>
      <c r="G14" s="273"/>
    </row>
    <row r="15" spans="1:7" s="267" customFormat="1" x14ac:dyDescent="0.3">
      <c r="A15" s="268" t="s">
        <v>244</v>
      </c>
      <c r="B15" s="268" t="s">
        <v>245</v>
      </c>
      <c r="C15" s="321" t="s">
        <v>387</v>
      </c>
      <c r="D15" s="273">
        <f>'2941'!L139</f>
        <v>5083.75</v>
      </c>
      <c r="E15" s="273"/>
      <c r="F15" s="273"/>
      <c r="G15" s="273"/>
    </row>
    <row r="16" spans="1:7" s="267" customFormat="1" x14ac:dyDescent="0.3">
      <c r="A16" s="268" t="s">
        <v>246</v>
      </c>
      <c r="B16" s="268" t="s">
        <v>247</v>
      </c>
      <c r="C16" s="321" t="s">
        <v>387</v>
      </c>
      <c r="D16" s="273">
        <f>'3083'!L140</f>
        <v>-296.44999999995343</v>
      </c>
      <c r="E16" s="273"/>
      <c r="F16" s="273"/>
      <c r="G16" s="273"/>
    </row>
    <row r="17" spans="1:7" s="267" customFormat="1" x14ac:dyDescent="0.3">
      <c r="A17" s="268" t="s">
        <v>251</v>
      </c>
      <c r="B17" s="268" t="s">
        <v>252</v>
      </c>
      <c r="C17" s="321" t="s">
        <v>387</v>
      </c>
      <c r="D17" s="273">
        <f>'3345'!L140</f>
        <v>408.69999999995343</v>
      </c>
      <c r="E17" s="273"/>
      <c r="F17" s="273"/>
      <c r="G17" s="273"/>
    </row>
    <row r="18" spans="1:7" s="267" customFormat="1" x14ac:dyDescent="0.3">
      <c r="A18" s="268" t="s">
        <v>254</v>
      </c>
      <c r="B18" s="268" t="s">
        <v>255</v>
      </c>
      <c r="C18" s="321" t="s">
        <v>387</v>
      </c>
      <c r="D18" s="273">
        <f>'3347'!L140</f>
        <v>-1813.5500000000466</v>
      </c>
      <c r="E18" s="273"/>
      <c r="F18" s="273"/>
      <c r="G18" s="273"/>
    </row>
    <row r="19" spans="1:7" s="267" customFormat="1" x14ac:dyDescent="0.3">
      <c r="A19" s="268" t="s">
        <v>257</v>
      </c>
      <c r="B19" s="268" t="s">
        <v>258</v>
      </c>
      <c r="C19" s="321" t="s">
        <v>387</v>
      </c>
      <c r="D19" s="273">
        <f>'3381'!L140</f>
        <v>15036.945732705295</v>
      </c>
      <c r="E19" s="273"/>
      <c r="F19" s="273"/>
      <c r="G19" s="273"/>
    </row>
    <row r="20" spans="1:7" s="267" customFormat="1" x14ac:dyDescent="0.3">
      <c r="A20" s="268" t="s">
        <v>260</v>
      </c>
      <c r="B20" s="268" t="s">
        <v>261</v>
      </c>
      <c r="C20" s="321" t="s">
        <v>387</v>
      </c>
      <c r="D20" s="273">
        <f>'3382'!L140</f>
        <v>633.52000000001863</v>
      </c>
      <c r="E20" s="273"/>
      <c r="F20" s="273"/>
      <c r="G20" s="273"/>
    </row>
    <row r="21" spans="1:7" s="267" customFormat="1" x14ac:dyDescent="0.3">
      <c r="A21" s="268" t="s">
        <v>265</v>
      </c>
      <c r="B21" s="268" t="s">
        <v>266</v>
      </c>
      <c r="C21" s="321" t="s">
        <v>387</v>
      </c>
      <c r="D21" s="273">
        <f>'3385'!L140</f>
        <v>2549.5746644213796</v>
      </c>
      <c r="E21" s="273"/>
      <c r="F21" s="273"/>
      <c r="G21" s="273"/>
    </row>
    <row r="22" spans="1:7" s="267" customFormat="1" x14ac:dyDescent="0.3">
      <c r="A22" s="268" t="s">
        <v>268</v>
      </c>
      <c r="B22" s="268" t="s">
        <v>269</v>
      </c>
      <c r="C22" s="321" t="s">
        <v>387</v>
      </c>
      <c r="D22" s="273">
        <f>'3386'!L140</f>
        <v>-426.55000000004657</v>
      </c>
      <c r="E22" s="273"/>
      <c r="F22" s="273"/>
      <c r="G22" s="273"/>
    </row>
    <row r="23" spans="1:7" s="267" customFormat="1" x14ac:dyDescent="0.3">
      <c r="A23" s="268" t="s">
        <v>271</v>
      </c>
      <c r="B23" s="268" t="s">
        <v>272</v>
      </c>
      <c r="C23" s="321" t="s">
        <v>387</v>
      </c>
      <c r="D23" s="273">
        <f>'3391'!L140</f>
        <v>-1008.9000000000233</v>
      </c>
      <c r="E23" s="273"/>
      <c r="F23" s="273"/>
      <c r="G23" s="273"/>
    </row>
    <row r="24" spans="1:7" s="267" customFormat="1" x14ac:dyDescent="0.3">
      <c r="A24" s="268" t="s">
        <v>276</v>
      </c>
      <c r="B24" s="268" t="s">
        <v>277</v>
      </c>
      <c r="C24" s="321" t="s">
        <v>387</v>
      </c>
      <c r="D24" s="273">
        <f>'3394'!L140</f>
        <v>-1017.4499999999534</v>
      </c>
      <c r="E24" s="273"/>
      <c r="F24" s="273"/>
      <c r="G24" s="273"/>
    </row>
    <row r="25" spans="1:7" s="267" customFormat="1" x14ac:dyDescent="0.3">
      <c r="A25" s="268" t="s">
        <v>279</v>
      </c>
      <c r="B25" s="268" t="s">
        <v>280</v>
      </c>
      <c r="C25" s="321" t="s">
        <v>387</v>
      </c>
      <c r="D25" s="273">
        <f>'3395'!L140</f>
        <v>2963.5965700480156</v>
      </c>
      <c r="E25" s="273"/>
      <c r="F25" s="273"/>
      <c r="G25" s="273"/>
    </row>
    <row r="26" spans="1:7" s="267" customFormat="1" x14ac:dyDescent="0.3">
      <c r="A26" s="268" t="s">
        <v>282</v>
      </c>
      <c r="B26" s="268" t="s">
        <v>343</v>
      </c>
      <c r="C26" s="321" t="s">
        <v>387</v>
      </c>
      <c r="D26" s="273">
        <f>'3396'!L140</f>
        <v>10731.999467346817</v>
      </c>
      <c r="E26" s="273"/>
      <c r="F26" s="273"/>
      <c r="G26" s="273"/>
    </row>
    <row r="27" spans="1:7" s="267" customFormat="1" x14ac:dyDescent="0.3">
      <c r="A27" s="268" t="s">
        <v>285</v>
      </c>
      <c r="B27" s="268" t="s">
        <v>286</v>
      </c>
      <c r="C27" s="321" t="s">
        <v>387</v>
      </c>
      <c r="D27" s="273">
        <f>'3398'!L140</f>
        <v>387.5</v>
      </c>
      <c r="E27" s="273"/>
      <c r="F27" s="273"/>
      <c r="G27" s="273"/>
    </row>
    <row r="28" spans="1:7" s="267" customFormat="1" x14ac:dyDescent="0.3">
      <c r="A28" s="268" t="s">
        <v>288</v>
      </c>
      <c r="B28" s="268" t="s">
        <v>340</v>
      </c>
      <c r="C28" s="321" t="s">
        <v>387</v>
      </c>
      <c r="D28" s="273">
        <f>'3400'!L140</f>
        <v>634.10000000009313</v>
      </c>
      <c r="E28" s="273"/>
      <c r="F28" s="273"/>
      <c r="G28" s="273"/>
    </row>
    <row r="29" spans="1:7" s="267" customFormat="1" x14ac:dyDescent="0.3">
      <c r="A29" s="268" t="s">
        <v>291</v>
      </c>
      <c r="B29" s="268" t="s">
        <v>292</v>
      </c>
      <c r="C29" s="321" t="s">
        <v>387</v>
      </c>
      <c r="D29" s="273">
        <f>'3401'!L140</f>
        <v>3938.6594971362501</v>
      </c>
      <c r="E29" s="273"/>
      <c r="F29" s="273"/>
      <c r="G29" s="273"/>
    </row>
    <row r="30" spans="1:7" s="267" customFormat="1" x14ac:dyDescent="0.3">
      <c r="A30" s="268" t="s">
        <v>296</v>
      </c>
      <c r="B30" s="268" t="s">
        <v>297</v>
      </c>
      <c r="C30" s="321" t="s">
        <v>387</v>
      </c>
      <c r="D30" s="273">
        <f>'3413'!L140</f>
        <v>1755.3921448625624</v>
      </c>
      <c r="E30" s="273"/>
      <c r="F30" s="273"/>
      <c r="G30" s="273"/>
    </row>
    <row r="31" spans="1:7" s="267" customFormat="1" x14ac:dyDescent="0.3">
      <c r="A31" s="268" t="s">
        <v>299</v>
      </c>
      <c r="B31" s="268" t="s">
        <v>300</v>
      </c>
      <c r="C31" s="321" t="s">
        <v>387</v>
      </c>
      <c r="D31" s="273">
        <f>'3421'!L140</f>
        <v>2490.1895937277004</v>
      </c>
      <c r="E31" s="273"/>
      <c r="F31" s="273"/>
      <c r="G31" s="273"/>
    </row>
    <row r="32" spans="1:7" s="267" customFormat="1" x14ac:dyDescent="0.3">
      <c r="A32" s="268" t="s">
        <v>302</v>
      </c>
      <c r="B32" s="268" t="s">
        <v>346</v>
      </c>
      <c r="C32" s="321" t="s">
        <v>387</v>
      </c>
      <c r="D32" s="273">
        <f>'3431'!L140</f>
        <v>4315.044398711063</v>
      </c>
      <c r="E32" s="273"/>
      <c r="F32" s="273"/>
      <c r="G32" s="273"/>
    </row>
    <row r="33" spans="1:7" s="267" customFormat="1" x14ac:dyDescent="0.3">
      <c r="A33" s="266">
        <v>3441</v>
      </c>
      <c r="B33" s="268" t="s">
        <v>374</v>
      </c>
      <c r="C33" s="321" t="s">
        <v>387</v>
      </c>
      <c r="D33" s="273">
        <f>'3441'!L140</f>
        <v>352.40000000002328</v>
      </c>
      <c r="E33" s="273"/>
      <c r="F33" s="273"/>
      <c r="G33" s="273"/>
    </row>
    <row r="34" spans="1:7" s="267" customFormat="1" x14ac:dyDescent="0.3">
      <c r="A34" s="268" t="s">
        <v>304</v>
      </c>
      <c r="B34" s="268" t="s">
        <v>347</v>
      </c>
      <c r="C34" s="321" t="s">
        <v>387</v>
      </c>
      <c r="D34" s="273">
        <f>'3443'!L140</f>
        <v>1177.6499999999069</v>
      </c>
      <c r="E34" s="273"/>
      <c r="F34" s="273"/>
      <c r="G34" s="273"/>
    </row>
    <row r="35" spans="1:7" s="267" customFormat="1" x14ac:dyDescent="0.3">
      <c r="A35" s="268" t="s">
        <v>307</v>
      </c>
      <c r="B35" s="268" t="s">
        <v>308</v>
      </c>
      <c r="C35" s="321" t="s">
        <v>387</v>
      </c>
      <c r="D35" s="273">
        <f>'3941'!L140</f>
        <v>1848.0058823530562</v>
      </c>
      <c r="E35" s="273"/>
      <c r="F35" s="273"/>
      <c r="G35" s="273"/>
    </row>
    <row r="36" spans="1:7" s="267" customFormat="1" x14ac:dyDescent="0.3">
      <c r="A36" s="268" t="s">
        <v>310</v>
      </c>
      <c r="B36" s="268" t="s">
        <v>311</v>
      </c>
      <c r="C36" s="321" t="s">
        <v>387</v>
      </c>
      <c r="D36" s="273">
        <f>'3961'!L140</f>
        <v>-3927.1999999999534</v>
      </c>
      <c r="E36" s="273"/>
      <c r="F36" s="273"/>
      <c r="G36" s="273"/>
    </row>
    <row r="37" spans="1:7" s="267" customFormat="1" x14ac:dyDescent="0.3">
      <c r="A37" s="268" t="s">
        <v>313</v>
      </c>
      <c r="B37" s="268" t="s">
        <v>314</v>
      </c>
      <c r="C37" s="321" t="s">
        <v>387</v>
      </c>
      <c r="D37" s="273">
        <f>'3971'!L140</f>
        <v>411.97053021937609</v>
      </c>
      <c r="E37" s="273"/>
      <c r="F37" s="273"/>
      <c r="G37" s="273"/>
    </row>
    <row r="38" spans="1:7" s="267" customFormat="1" x14ac:dyDescent="0.3">
      <c r="A38" s="271">
        <v>4000</v>
      </c>
      <c r="B38" s="268" t="s">
        <v>345</v>
      </c>
      <c r="C38" s="321" t="s">
        <v>387</v>
      </c>
      <c r="D38" s="273">
        <f>'4000'!L140</f>
        <v>2014.7994274171069</v>
      </c>
      <c r="E38" s="273"/>
      <c r="F38" s="273"/>
      <c r="G38" s="273"/>
    </row>
    <row r="39" spans="1:7" s="267" customFormat="1" x14ac:dyDescent="0.3">
      <c r="A39" s="271">
        <v>4002</v>
      </c>
      <c r="B39" s="268" t="s">
        <v>344</v>
      </c>
      <c r="C39" s="321" t="s">
        <v>387</v>
      </c>
      <c r="D39" s="273">
        <f>'4002'!L140</f>
        <v>11956.160347681027</v>
      </c>
      <c r="E39" s="273"/>
      <c r="F39" s="273"/>
      <c r="G39" s="273"/>
    </row>
    <row r="40" spans="1:7" s="267" customFormat="1" x14ac:dyDescent="0.3">
      <c r="A40" s="271">
        <v>4010</v>
      </c>
      <c r="B40" s="268" t="s">
        <v>323</v>
      </c>
      <c r="C40" s="321" t="s">
        <v>387</v>
      </c>
      <c r="D40" s="273">
        <f>'4010'!L140</f>
        <v>8702.0500000000466</v>
      </c>
      <c r="E40" s="273"/>
      <c r="F40" s="273"/>
      <c r="G40" s="273"/>
    </row>
    <row r="41" spans="1:7" s="267" customFormat="1" x14ac:dyDescent="0.3">
      <c r="A41" s="271">
        <v>4012</v>
      </c>
      <c r="B41" s="268" t="s">
        <v>326</v>
      </c>
      <c r="C41" s="321" t="s">
        <v>387</v>
      </c>
      <c r="D41" s="273">
        <f>'4012'!L140</f>
        <v>4563.812828104943</v>
      </c>
      <c r="E41" s="273"/>
      <c r="F41" s="273"/>
      <c r="G41" s="273"/>
    </row>
    <row r="42" spans="1:7" s="267" customFormat="1" x14ac:dyDescent="0.3">
      <c r="A42" s="271">
        <v>4013</v>
      </c>
      <c r="B42" s="268" t="s">
        <v>329</v>
      </c>
      <c r="C42" s="321" t="s">
        <v>387</v>
      </c>
      <c r="D42" s="273">
        <f>'4013'!L140</f>
        <v>491.25</v>
      </c>
      <c r="E42" s="273"/>
      <c r="F42" s="273"/>
      <c r="G42" s="273"/>
    </row>
    <row r="43" spans="1:7" s="267" customFormat="1" x14ac:dyDescent="0.3">
      <c r="A43" s="271">
        <v>4020</v>
      </c>
      <c r="B43" s="268" t="s">
        <v>332</v>
      </c>
      <c r="C43" s="321" t="s">
        <v>387</v>
      </c>
      <c r="D43" s="273">
        <f>'4020'!L140</f>
        <v>10373.188346859999</v>
      </c>
      <c r="E43" s="273"/>
      <c r="F43" s="273"/>
      <c r="G43" s="273"/>
    </row>
    <row r="44" spans="1:7" s="267" customFormat="1" x14ac:dyDescent="0.3">
      <c r="A44" s="271">
        <v>4037</v>
      </c>
      <c r="B44" s="268" t="s">
        <v>335</v>
      </c>
      <c r="C44" s="321" t="s">
        <v>387</v>
      </c>
      <c r="D44" s="273">
        <f>'4037'!L140</f>
        <v>800.30000000004657</v>
      </c>
      <c r="E44" s="273"/>
      <c r="F44" s="273"/>
      <c r="G44" s="273"/>
    </row>
    <row r="45" spans="1:7" s="267" customFormat="1" x14ac:dyDescent="0.3">
      <c r="A45" s="271" t="s">
        <v>372</v>
      </c>
      <c r="B45" s="268" t="s">
        <v>373</v>
      </c>
      <c r="C45" s="321" t="s">
        <v>387</v>
      </c>
      <c r="D45" s="273">
        <f>'4040'!C33</f>
        <v>59805.599999999977</v>
      </c>
      <c r="E45" s="273"/>
      <c r="F45" s="273"/>
      <c r="G45" s="273"/>
    </row>
    <row r="46" spans="1:7" s="267" customFormat="1" x14ac:dyDescent="0.3">
      <c r="A46" s="272">
        <v>4041</v>
      </c>
      <c r="B46" s="268" t="s">
        <v>375</v>
      </c>
      <c r="C46" s="321" t="s">
        <v>387</v>
      </c>
      <c r="D46" s="273">
        <f>'4041'!L140</f>
        <v>157.85000000000582</v>
      </c>
      <c r="E46" s="273"/>
      <c r="F46" s="273"/>
      <c r="G46" s="273"/>
    </row>
    <row r="47" spans="1:7" ht="19.95" customHeight="1" x14ac:dyDescent="0.3">
      <c r="D47" s="328"/>
    </row>
    <row r="62" spans="12:12" x14ac:dyDescent="0.3">
      <c r="L62" s="326"/>
    </row>
    <row r="78" spans="12:12" x14ac:dyDescent="0.3">
      <c r="L78" s="326"/>
    </row>
  </sheetData>
  <mergeCells count="4">
    <mergeCell ref="D2:D3"/>
    <mergeCell ref="E2:E3"/>
    <mergeCell ref="F2:F3"/>
    <mergeCell ref="G2:G3"/>
  </mergeCells>
  <pageMargins left="0" right="0" top="0" bottom="0" header="0" footer="0"/>
  <pageSetup orientation="portrait" r:id="rId1"/>
  <headerFooter alignWithMargins="0">
    <oddFooter>&amp;L&amp;Z&amp;F
TAB: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'2641'!B2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Lakeside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'2641'!G7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21.82</v>
      </c>
      <c r="E10" s="45">
        <v>22.73</v>
      </c>
      <c r="F10" s="45">
        <v>26.15</v>
      </c>
      <c r="G10" s="46">
        <f>D10+E10</f>
        <v>44.55</v>
      </c>
      <c r="H10" s="47"/>
      <c r="I10" s="48">
        <v>1.125</v>
      </c>
      <c r="J10" s="48"/>
      <c r="K10" s="49">
        <f>ROUND(G10*I10,4)</f>
        <v>50.1188</v>
      </c>
      <c r="L10" s="50">
        <f>ROUND(ROUND(K10*$G$7,4)*($K$7),0)</f>
        <v>194192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IF('2641'!K$84=1,'2641'!G10,0)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3.97</v>
      </c>
      <c r="E11" s="13">
        <v>3.5</v>
      </c>
      <c r="F11" s="13">
        <v>4.88</v>
      </c>
      <c r="G11" s="46">
        <f t="shared" ref="G11:G25" si="2">D11+E11</f>
        <v>7.4700000000000006</v>
      </c>
      <c r="H11" s="47"/>
      <c r="I11" s="57">
        <f>I10</f>
        <v>1.125</v>
      </c>
      <c r="J11" s="57"/>
      <c r="K11" s="49">
        <f t="shared" ref="K11:K25" si="3">ROUND(G11*I11,4)</f>
        <v>8.4038000000000004</v>
      </c>
      <c r="L11" s="50">
        <f t="shared" ref="L11:L25" si="4">ROUND(ROUND(K11*$G$7,4)*($K$7),0)</f>
        <v>32562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IF('2641'!K$84=1,'2641'!G11,0)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12.04</v>
      </c>
      <c r="E12" s="13">
        <v>14.04</v>
      </c>
      <c r="F12" s="13">
        <v>14.45</v>
      </c>
      <c r="G12" s="46">
        <f t="shared" si="2"/>
        <v>26.08</v>
      </c>
      <c r="H12" s="47"/>
      <c r="I12" s="57">
        <v>1</v>
      </c>
      <c r="J12" s="57"/>
      <c r="K12" s="49">
        <f t="shared" si="3"/>
        <v>26.08</v>
      </c>
      <c r="L12" s="50">
        <f t="shared" si="4"/>
        <v>101050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IF('2641'!K$84=1,'2641'!G12,0)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6.02</v>
      </c>
      <c r="E13" s="13">
        <v>6</v>
      </c>
      <c r="F13" s="13">
        <v>7.36</v>
      </c>
      <c r="G13" s="46">
        <f t="shared" si="2"/>
        <v>12.02</v>
      </c>
      <c r="H13" s="47"/>
      <c r="I13" s="57">
        <f>I12</f>
        <v>1</v>
      </c>
      <c r="J13" s="57"/>
      <c r="K13" s="49">
        <f t="shared" si="3"/>
        <v>12.02</v>
      </c>
      <c r="L13" s="50">
        <f t="shared" si="4"/>
        <v>46573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IF('2641'!K$84=1,'2641'!G13,0)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IF('2641'!K$84=1,'2641'!G14,0)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IF('2641'!K$84=1,'2641'!G15,0)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IF('2641'!K$84=1,'2641'!G16,0)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IF('2641'!K$84=1,'2641'!G17,0)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IF('2641'!K$84=1,'2641'!G18,0)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IF('2641'!K$84=1,'2641'!G19,0)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IF('2641'!K$84=1,'2641'!G20,0)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IF('2641'!K$84=1,'2641'!G21,0)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3.2</v>
      </c>
      <c r="E22" s="13">
        <v>3.2</v>
      </c>
      <c r="F22" s="13">
        <v>4.4000000000000004</v>
      </c>
      <c r="G22" s="46">
        <f t="shared" si="2"/>
        <v>6.4</v>
      </c>
      <c r="H22" s="47"/>
      <c r="I22" s="57">
        <v>1.145</v>
      </c>
      <c r="J22" s="57"/>
      <c r="K22" s="49">
        <f t="shared" si="3"/>
        <v>7.3280000000000003</v>
      </c>
      <c r="L22" s="50">
        <f t="shared" si="4"/>
        <v>28393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IF('2641'!K$84=1,'2641'!G22,0)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0.46</v>
      </c>
      <c r="E23" s="13">
        <v>0.46</v>
      </c>
      <c r="F23" s="13">
        <v>0</v>
      </c>
      <c r="G23" s="46">
        <f t="shared" si="2"/>
        <v>0.92</v>
      </c>
      <c r="H23" s="47"/>
      <c r="I23" s="57">
        <f>I22</f>
        <v>1.145</v>
      </c>
      <c r="J23" s="57"/>
      <c r="K23" s="49">
        <f t="shared" si="3"/>
        <v>1.0533999999999999</v>
      </c>
      <c r="L23" s="50">
        <f t="shared" si="4"/>
        <v>4082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IF('2641'!K$84=1,'2641'!G23,0)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IF('2641'!K$84=1,'2641'!G24,0)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IF('2641'!K$84=1,'2641'!G25,0)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47.51</v>
      </c>
      <c r="E26" s="62">
        <f>SUM(E10:E25)</f>
        <v>49.93</v>
      </c>
      <c r="F26" s="62"/>
      <c r="G26" s="62">
        <f>SUM(G10:G25)</f>
        <v>97.44</v>
      </c>
      <c r="H26" s="63"/>
      <c r="I26" s="63"/>
      <c r="J26" s="64"/>
      <c r="K26" s="65">
        <f>SUM(K10:K25)</f>
        <v>105.00399999999999</v>
      </c>
      <c r="L26" s="66">
        <f>SUM(L10:L25)</f>
        <v>406852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3.97</v>
      </c>
      <c r="E28" s="13">
        <v>3.5</v>
      </c>
      <c r="F28" s="78">
        <v>4</v>
      </c>
      <c r="G28" s="46">
        <f t="shared" ref="G28:G36" si="5">D28+E28</f>
        <v>7.4700000000000006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7821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5.5</v>
      </c>
      <c r="E31" s="13">
        <v>5.52</v>
      </c>
      <c r="F31" s="91">
        <v>5</v>
      </c>
      <c r="G31" s="46">
        <f t="shared" si="5"/>
        <v>11.02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12926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252">
        <v>0.52</v>
      </c>
      <c r="E32" s="13">
        <v>0.48</v>
      </c>
      <c r="F32" s="91">
        <v>0.5</v>
      </c>
      <c r="G32" s="46">
        <f t="shared" si="5"/>
        <v>1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3506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9.99</v>
      </c>
      <c r="E37" s="62">
        <f>SUM(E28:E36)</f>
        <v>9.5</v>
      </c>
      <c r="F37" s="62"/>
      <c r="G37" s="62">
        <f>SUM(G28:G36)</f>
        <v>19.490000000000002</v>
      </c>
      <c r="H37" s="63"/>
      <c r="I37" s="13" t="s">
        <v>81</v>
      </c>
      <c r="J37" s="13"/>
      <c r="K37" s="13"/>
      <c r="L37" s="50">
        <f>SUM(L28:L36)</f>
        <v>24253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18611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449716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65.8506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89542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39.153399999999991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36315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105.00399999999999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125857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105.00399999999999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5.31E-4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97.44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5.4100000000000003E-4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5.31E-4</v>
      </c>
      <c r="L59" s="50">
        <f>ROUND(I59*K59,0)</f>
        <v>2189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5.31E-4</v>
      </c>
      <c r="L67" s="50">
        <f>ROUND(I67*K67,0)</f>
        <v>51387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5.4100000000000003E-4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5.31E-4</v>
      </c>
      <c r="L70" s="327">
        <f>ROUND(I70*K70,0)</f>
        <v>-1284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5.31E-4</v>
      </c>
      <c r="L71" s="50">
        <f>ROUND(I71*K71,0)</f>
        <v>996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5.4100000000000003E-4</v>
      </c>
      <c r="L72" s="50">
        <f>ROUND(I72*K72,0)</f>
        <v>7686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5.31E-4</v>
      </c>
      <c r="L77" s="50">
        <f>ROUND(I77*K77,0)</f>
        <v>17684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5.31E-4</v>
      </c>
      <c r="L78" s="50">
        <f>ROUND(I78*K78,0)</f>
        <v>361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654592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'2641'!AC81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654592</v>
      </c>
      <c r="L86" s="323">
        <f>IF(G26=0,0,IF(G26&gt;250,-(((250/G26)*K86)*IF(M86="H",0.02,0.05)),IF(M86="H",-0.02*K86,-0.05*K86)))</f>
        <v>-32729.600000000002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621862.40000000002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524750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621862.40000000002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621862.40000000002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621275.65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22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230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231</v>
      </c>
      <c r="C123" s="224" t="s">
        <v>199</v>
      </c>
      <c r="K123" s="106"/>
    </row>
    <row r="124" spans="2:11" hidden="1" x14ac:dyDescent="0.3">
      <c r="B124" s="228" t="s">
        <v>232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41754.487719907404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621297.65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564.75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D153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5" width="8.6640625" style="1"/>
    <col min="26" max="26" width="13.33203125" style="1" bestFit="1" customWidth="1"/>
    <col min="27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'2791'!B2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Renaissance Learning Center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'2791'!G7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IF('2791'!K$84=1,'2791'!G10,0)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</v>
      </c>
      <c r="E11" s="13">
        <v>1</v>
      </c>
      <c r="F11" s="13">
        <v>1.24</v>
      </c>
      <c r="G11" s="46">
        <f t="shared" ref="G11:G25" si="2">D11+E11</f>
        <v>2</v>
      </c>
      <c r="H11" s="47"/>
      <c r="I11" s="57">
        <f>I10</f>
        <v>1.125</v>
      </c>
      <c r="J11" s="57"/>
      <c r="K11" s="49">
        <f t="shared" ref="K11:K25" si="3">ROUND(G11*I11,4)</f>
        <v>2.25</v>
      </c>
      <c r="L11" s="50">
        <f t="shared" ref="L11:L25" si="4">ROUND(ROUND(K11*$G$7,4)*($K$7),0)</f>
        <v>8718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IF('2791'!K$84=1,'2791'!G11,0)</f>
        <v>2</v>
      </c>
      <c r="Y11" s="374"/>
      <c r="Z11" s="375">
        <v>1</v>
      </c>
      <c r="AA11" s="375"/>
      <c r="AB11" s="55">
        <f t="shared" si="0"/>
        <v>2</v>
      </c>
      <c r="AC11" s="56">
        <f t="shared" si="1"/>
        <v>7749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IF('2791'!K$84=1,'2791'!G12,0)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0.96</v>
      </c>
      <c r="E13" s="13">
        <v>0.96</v>
      </c>
      <c r="F13" s="13">
        <v>1.1000000000000001</v>
      </c>
      <c r="G13" s="46">
        <f t="shared" si="2"/>
        <v>1.92</v>
      </c>
      <c r="H13" s="47"/>
      <c r="I13" s="57">
        <f>I12</f>
        <v>1</v>
      </c>
      <c r="J13" s="57"/>
      <c r="K13" s="49">
        <f t="shared" si="3"/>
        <v>1.92</v>
      </c>
      <c r="L13" s="50">
        <f t="shared" si="4"/>
        <v>7439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IF('2791'!K$84=1,'2791'!G13,0)</f>
        <v>1.92</v>
      </c>
      <c r="Y13" s="374"/>
      <c r="Z13" s="375">
        <v>1</v>
      </c>
      <c r="AA13" s="375"/>
      <c r="AB13" s="55">
        <f t="shared" si="0"/>
        <v>1.92</v>
      </c>
      <c r="AC13" s="56">
        <f t="shared" si="1"/>
        <v>7439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IF('2791'!K$84=1,'2791'!G14,0)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IF('2791'!K$84=1,'2791'!G15,0)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22.26</v>
      </c>
      <c r="E16" s="13">
        <v>24.5</v>
      </c>
      <c r="F16" s="13">
        <v>41.38</v>
      </c>
      <c r="G16" s="46">
        <f t="shared" si="2"/>
        <v>46.760000000000005</v>
      </c>
      <c r="H16" s="47"/>
      <c r="I16" s="57">
        <v>3.5579999999999998</v>
      </c>
      <c r="J16" s="57"/>
      <c r="K16" s="49">
        <f t="shared" si="3"/>
        <v>166.37209999999999</v>
      </c>
      <c r="L16" s="50">
        <f t="shared" si="4"/>
        <v>644629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IF('2791'!K$84=1,'2791'!G16,0)</f>
        <v>46.760000000000005</v>
      </c>
      <c r="Y16" s="374"/>
      <c r="Z16" s="375">
        <v>1</v>
      </c>
      <c r="AA16" s="375"/>
      <c r="AB16" s="55">
        <f t="shared" si="0"/>
        <v>46.76</v>
      </c>
      <c r="AC16" s="56">
        <f t="shared" si="1"/>
        <v>181177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13.74</v>
      </c>
      <c r="E17" s="13">
        <v>13.5</v>
      </c>
      <c r="F17" s="13">
        <v>41.38</v>
      </c>
      <c r="G17" s="46">
        <f t="shared" si="2"/>
        <v>27.240000000000002</v>
      </c>
      <c r="H17" s="47"/>
      <c r="I17" s="57">
        <f>I16</f>
        <v>3.5579999999999998</v>
      </c>
      <c r="J17" s="57"/>
      <c r="K17" s="49">
        <f t="shared" si="3"/>
        <v>96.919899999999998</v>
      </c>
      <c r="L17" s="50">
        <f t="shared" si="4"/>
        <v>375528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IF('2791'!K$84=1,'2791'!G17,0)</f>
        <v>27.240000000000002</v>
      </c>
      <c r="Y17" s="374"/>
      <c r="Z17" s="375">
        <v>1</v>
      </c>
      <c r="AA17" s="375"/>
      <c r="AB17" s="55">
        <f t="shared" si="0"/>
        <v>27.24</v>
      </c>
      <c r="AC17" s="56">
        <f t="shared" si="1"/>
        <v>105545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IF('2791'!K$84=1,'2791'!G18,0)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7.5</v>
      </c>
      <c r="E19" s="13">
        <v>7.5</v>
      </c>
      <c r="F19" s="13">
        <v>18.100000000000001</v>
      </c>
      <c r="G19" s="46">
        <f t="shared" si="2"/>
        <v>15</v>
      </c>
      <c r="H19" s="47"/>
      <c r="I19" s="57">
        <v>5.0890000000000004</v>
      </c>
      <c r="J19" s="57"/>
      <c r="K19" s="49">
        <f t="shared" si="3"/>
        <v>76.334999999999994</v>
      </c>
      <c r="L19" s="50">
        <f t="shared" si="4"/>
        <v>295769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IF('2791'!K$84=1,'2791'!G19,0)</f>
        <v>15</v>
      </c>
      <c r="Y19" s="374"/>
      <c r="Z19" s="375">
        <v>1</v>
      </c>
      <c r="AA19" s="375"/>
      <c r="AB19" s="55">
        <f t="shared" si="0"/>
        <v>15</v>
      </c>
      <c r="AC19" s="56">
        <f t="shared" si="1"/>
        <v>58119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8.5</v>
      </c>
      <c r="E20" s="13">
        <v>9.5</v>
      </c>
      <c r="F20" s="13">
        <v>18.100000000000001</v>
      </c>
      <c r="G20" s="46">
        <f t="shared" si="2"/>
        <v>18</v>
      </c>
      <c r="H20" s="47"/>
      <c r="I20" s="57">
        <f>I19</f>
        <v>5.0890000000000004</v>
      </c>
      <c r="J20" s="57"/>
      <c r="K20" s="49">
        <f t="shared" si="3"/>
        <v>91.602000000000004</v>
      </c>
      <c r="L20" s="50">
        <f t="shared" si="4"/>
        <v>354923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IF('2791'!K$84=1,'2791'!G20,0)</f>
        <v>18</v>
      </c>
      <c r="Y20" s="374"/>
      <c r="Z20" s="375">
        <v>1</v>
      </c>
      <c r="AA20" s="375"/>
      <c r="AB20" s="55">
        <f t="shared" si="0"/>
        <v>18</v>
      </c>
      <c r="AC20" s="56">
        <f t="shared" si="1"/>
        <v>69743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IF('2791'!K$84=1,'2791'!G21,0)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IF('2791'!K$84=1,'2791'!G22,0)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IF('2791'!K$84=1,'2791'!G23,0)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IF('2791'!K$84=1,'2791'!G24,0)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IF('2791'!K$84=1,'2791'!G25,0)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53.96</v>
      </c>
      <c r="E26" s="62">
        <f>SUM(E10:E25)</f>
        <v>56.96</v>
      </c>
      <c r="F26" s="62"/>
      <c r="G26" s="62">
        <f>SUM(G10:G25)</f>
        <v>110.92000000000002</v>
      </c>
      <c r="H26" s="63"/>
      <c r="I26" s="63"/>
      <c r="J26" s="64"/>
      <c r="K26" s="65">
        <f>SUM(K10:K25)</f>
        <v>435.399</v>
      </c>
      <c r="L26" s="66">
        <f>SUM(L10:L25)</f>
        <v>1687006</v>
      </c>
      <c r="N26" s="54"/>
      <c r="O26" s="67"/>
      <c r="P26" s="54"/>
      <c r="Q26" s="54"/>
      <c r="V26" s="376" t="s">
        <v>61</v>
      </c>
      <c r="W26" s="376"/>
      <c r="X26" s="365">
        <f>SUM(X10:X25)</f>
        <v>110.92000000000002</v>
      </c>
      <c r="Y26" s="365"/>
      <c r="Z26" s="377"/>
      <c r="AA26" s="378"/>
      <c r="AB26" s="68">
        <f>SUM(AB10:AB25)</f>
        <v>110.92</v>
      </c>
      <c r="AC26" s="69">
        <f>SUM(AC10:AC25)</f>
        <v>429772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</v>
      </c>
      <c r="E28" s="13">
        <v>1</v>
      </c>
      <c r="F28" s="78">
        <v>0</v>
      </c>
      <c r="G28" s="46">
        <f t="shared" ref="G28:G36" si="5">D28+E28</f>
        <v>2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2094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0.5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0.46</v>
      </c>
      <c r="E32" s="13">
        <v>0.46</v>
      </c>
      <c r="F32" s="91">
        <v>0.5</v>
      </c>
      <c r="G32" s="46">
        <f t="shared" si="5"/>
        <v>0.92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3226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0.5</v>
      </c>
      <c r="E33" s="13">
        <v>0.5</v>
      </c>
      <c r="F33" s="91">
        <v>1.5</v>
      </c>
      <c r="G33" s="46">
        <f t="shared" si="5"/>
        <v>1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7023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1.96</v>
      </c>
      <c r="E37" s="62">
        <f>SUM(E28:E36)</f>
        <v>1.96</v>
      </c>
      <c r="F37" s="62"/>
      <c r="G37" s="62">
        <f>SUM(G28:G36)</f>
        <v>3.92</v>
      </c>
      <c r="H37" s="63"/>
      <c r="I37" s="13" t="s">
        <v>81</v>
      </c>
      <c r="J37" s="13"/>
      <c r="K37" s="13"/>
      <c r="L37" s="50">
        <f>SUM(L28:L36)</f>
        <v>12343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21186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21186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1720535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450958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244.95709999999997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333088</v>
      </c>
      <c r="L47" s="129"/>
      <c r="O47" s="1"/>
      <c r="V47" s="109" t="s">
        <v>95</v>
      </c>
      <c r="W47" s="130">
        <f>AB10+AB11+AB16+AB19+AB22</f>
        <v>63.76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86700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190.4419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176637</v>
      </c>
      <c r="L48" s="61"/>
      <c r="O48" s="1"/>
      <c r="V48" s="136" t="s">
        <v>73</v>
      </c>
      <c r="W48" s="130">
        <f>AB12+AB13+AB17+AB20+AB23</f>
        <v>47.16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43741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435.399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509725</v>
      </c>
      <c r="N50" s="3"/>
      <c r="O50" s="1"/>
      <c r="V50" s="150" t="s">
        <v>97</v>
      </c>
      <c r="W50" s="151">
        <f>SUM(W47:W49)</f>
        <v>110.91999999999999</v>
      </c>
      <c r="X50" s="348" t="s">
        <v>98</v>
      </c>
      <c r="Y50" s="349"/>
      <c r="Z50" s="349"/>
      <c r="AA50" s="349"/>
      <c r="AB50" s="349"/>
      <c r="AC50" s="56">
        <f>IF(V2=75,0,AB49+AB48+AB47)</f>
        <v>130441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435.399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110.92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2.2030000000000001E-3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5.6099999999999998E-4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110.92000000000002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110.92000000000002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6.1600000000000001E-4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6.1600000000000001E-4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5.6099999999999998E-4</v>
      </c>
      <c r="AC58" s="56">
        <f>ROUND(Y58*AB58,0)</f>
        <v>2313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2.2030000000000001E-3</v>
      </c>
      <c r="L59" s="50">
        <f>ROUND(I59*K59,0)</f>
        <v>9084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5.6099999999999998E-4</v>
      </c>
      <c r="AC66" s="56">
        <f>ROUND(Y66*AB66,0)</f>
        <v>54291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2.2030000000000001E-3</v>
      </c>
      <c r="L67" s="50">
        <f>ROUND(I67*K67,0)</f>
        <v>213194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6.1600000000000001E-4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6.1600000000000001E-4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5.6099999999999998E-4</v>
      </c>
      <c r="AC69" s="56">
        <f>ROUND(Y69*AB69,0)</f>
        <v>-1356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2.2030000000000001E-3</v>
      </c>
      <c r="L70" s="327">
        <f>ROUND(I70*K70,0)</f>
        <v>-5326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5.6099999999999998E-4</v>
      </c>
      <c r="AC70" s="56">
        <f>ROUND(Y70*AB70,0)</f>
        <v>1052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2.2030000000000001E-3</v>
      </c>
      <c r="L71" s="50">
        <f>ROUND(I71*K71,0)</f>
        <v>4130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6.1600000000000001E-4</v>
      </c>
      <c r="AC71" s="56">
        <f>ROUND(Y71*AB71,0)</f>
        <v>8751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6.1600000000000001E-4</v>
      </c>
      <c r="L72" s="50">
        <f>ROUND(I72*K72,0)</f>
        <v>8751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109.5</v>
      </c>
      <c r="AA74" s="175" t="s">
        <v>128</v>
      </c>
      <c r="AB74" s="176">
        <f>+K75</f>
        <v>360</v>
      </c>
      <c r="AC74" s="56">
        <f>ROUND(AB74*Z74,0)</f>
        <v>39420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107</v>
      </c>
      <c r="E75" s="177">
        <v>112</v>
      </c>
      <c r="F75" s="177">
        <v>0</v>
      </c>
      <c r="G75" s="179">
        <f>IF(E75=0,D75,E75)</f>
        <v>112</v>
      </c>
      <c r="H75" s="180"/>
      <c r="I75" s="181">
        <f>AVERAGE(G75,D75)</f>
        <v>109.5</v>
      </c>
      <c r="J75" s="182" t="s">
        <v>128</v>
      </c>
      <c r="K75" s="183">
        <v>360</v>
      </c>
      <c r="L75" s="50">
        <f>ROUND(K75*I75,0)</f>
        <v>39420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5.6099999999999998E-4</v>
      </c>
      <c r="AC76" s="56">
        <f>ROUND(Y76*AB76,0)</f>
        <v>18683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2.2030000000000001E-3</v>
      </c>
      <c r="L77" s="50">
        <f>ROUND(I77*K77,0)</f>
        <v>73366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5.6099999999999998E-4</v>
      </c>
      <c r="AC77" s="56">
        <f>ROUND(Y77*AB77,0)</f>
        <v>382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2.2030000000000001E-3</v>
      </c>
      <c r="L78" s="50">
        <f>ROUND(I78*K78,0)</f>
        <v>1499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704935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2574378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'2791'!AC81</f>
        <v>704935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704935</v>
      </c>
      <c r="L86" s="323">
        <f>IF(G26=0,0,IF(G26&gt;250,-(((250/G26)*K86)*IF(M86="H",0.02,0.05)),IF(M86="H",-0.02*K86,-0.05*K86)))</f>
        <v>-35246.75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2539131.25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2095738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2539131.25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2539131.25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2542895.2999999998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25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235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236</v>
      </c>
      <c r="C123" s="224" t="s">
        <v>199</v>
      </c>
      <c r="K123" s="106"/>
    </row>
    <row r="124" spans="2:11" hidden="1" x14ac:dyDescent="0.3">
      <c r="B124" s="228" t="s">
        <v>237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41754.487743055601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9">
        <f>SUM(L96:L136)</f>
        <v>2542920.2999999998</v>
      </c>
    </row>
    <row r="138" spans="2:14" x14ac:dyDescent="0.3">
      <c r="B138" s="231"/>
      <c r="C138" s="231"/>
      <c r="K138" s="106"/>
      <c r="L138" s="260"/>
    </row>
    <row r="139" spans="2:14" ht="20.399999999999999" x14ac:dyDescent="0.35">
      <c r="B139" s="224"/>
      <c r="C139" s="232"/>
      <c r="K139" s="106" t="s">
        <v>382</v>
      </c>
      <c r="L139" s="257">
        <f>+L92-L137</f>
        <v>-3789.0499999998137</v>
      </c>
    </row>
    <row r="140" spans="2:14" x14ac:dyDescent="0.3">
      <c r="B140" s="224"/>
      <c r="C140" s="224"/>
    </row>
    <row r="141" spans="2:14" x14ac:dyDescent="0.3">
      <c r="B141" s="224"/>
      <c r="C141" s="224"/>
    </row>
    <row r="142" spans="2:14" x14ac:dyDescent="0.3">
      <c r="B142" s="224"/>
      <c r="C142" s="224"/>
      <c r="I142" s="222"/>
      <c r="J142" s="222"/>
      <c r="K142" s="222"/>
      <c r="L142" s="222"/>
      <c r="M142" s="222"/>
      <c r="N142" s="222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13"/>
      <c r="J144" s="13"/>
      <c r="K144" s="13"/>
      <c r="L144" s="13"/>
      <c r="M144" s="13"/>
      <c r="N144" s="13"/>
    </row>
    <row r="145" spans="2:3" x14ac:dyDescent="0.3">
      <c r="B145" s="224"/>
      <c r="C145" s="224"/>
    </row>
    <row r="146" spans="2:3" x14ac:dyDescent="0.3">
      <c r="B146" s="224"/>
      <c r="C146" s="224"/>
    </row>
    <row r="147" spans="2:3" x14ac:dyDescent="0.3">
      <c r="B147" s="224"/>
      <c r="C147" s="224"/>
    </row>
    <row r="148" spans="2:3" x14ac:dyDescent="0.3">
      <c r="B148" s="224"/>
      <c r="C148" s="224"/>
    </row>
    <row r="149" spans="2:3" x14ac:dyDescent="0.3">
      <c r="B149" s="224"/>
      <c r="C149" s="224"/>
    </row>
    <row r="150" spans="2:3" x14ac:dyDescent="0.3">
      <c r="B150" s="224"/>
      <c r="C150" s="224"/>
    </row>
    <row r="151" spans="2:3" x14ac:dyDescent="0.3">
      <c r="B151" s="224"/>
      <c r="C151" s="224"/>
    </row>
    <row r="152" spans="2:3" x14ac:dyDescent="0.3">
      <c r="B152" s="224"/>
      <c r="C152" s="224"/>
    </row>
    <row r="153" spans="2:3" x14ac:dyDescent="0.3">
      <c r="B153" s="224"/>
      <c r="C153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D154"/>
  <sheetViews>
    <sheetView topLeftCell="B2" zoomScale="80" zoomScaleNormal="80" workbookViewId="0">
      <selection activeCell="D31" sqref="D31:D33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'2801'!B2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PB Maritime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'2801'!G7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179.52</v>
      </c>
      <c r="E10" s="45">
        <v>172.82</v>
      </c>
      <c r="F10" s="45">
        <v>201.06</v>
      </c>
      <c r="G10" s="46">
        <f>D10+E10</f>
        <v>352.34000000000003</v>
      </c>
      <c r="H10" s="47"/>
      <c r="I10" s="48">
        <v>1.125</v>
      </c>
      <c r="J10" s="48"/>
      <c r="K10" s="49">
        <f>ROUND(G10*I10,4)</f>
        <v>396.38249999999999</v>
      </c>
      <c r="L10" s="50">
        <f>ROUND(ROUND(K10*$G$7,4)*($K$7),0)</f>
        <v>1535834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IF('2801'!K$84=1,'2801'!G10,0)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18.64</v>
      </c>
      <c r="E11" s="13">
        <v>20.45</v>
      </c>
      <c r="F11" s="13">
        <v>21.95</v>
      </c>
      <c r="G11" s="46">
        <f t="shared" ref="G11:G25" si="2">D11+E11</f>
        <v>39.090000000000003</v>
      </c>
      <c r="H11" s="47"/>
      <c r="I11" s="57">
        <f>I10</f>
        <v>1.125</v>
      </c>
      <c r="J11" s="57"/>
      <c r="K11" s="49">
        <f t="shared" ref="K11:K25" si="3">ROUND(G11*I11,4)</f>
        <v>43.976300000000002</v>
      </c>
      <c r="L11" s="50">
        <f t="shared" ref="L11:L25" si="4">ROUND(ROUND(K11*$G$7,4)*($K$7),0)</f>
        <v>170392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IF('2801'!K$84=1,'2801'!G11,0)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241.04</v>
      </c>
      <c r="E12" s="13">
        <v>239.34</v>
      </c>
      <c r="F12" s="13">
        <v>277.86</v>
      </c>
      <c r="G12" s="46">
        <f t="shared" si="2"/>
        <v>480.38</v>
      </c>
      <c r="H12" s="47"/>
      <c r="I12" s="57">
        <v>1</v>
      </c>
      <c r="J12" s="57"/>
      <c r="K12" s="49">
        <f t="shared" si="3"/>
        <v>480.38</v>
      </c>
      <c r="L12" s="50">
        <f t="shared" si="4"/>
        <v>1861292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IF('2801'!K$84=1,'2801'!G12,0)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24.43</v>
      </c>
      <c r="E13" s="13">
        <v>25.41</v>
      </c>
      <c r="F13" s="13">
        <v>29.2</v>
      </c>
      <c r="G13" s="46">
        <f t="shared" si="2"/>
        <v>49.84</v>
      </c>
      <c r="H13" s="47"/>
      <c r="I13" s="57">
        <f>I12</f>
        <v>1</v>
      </c>
      <c r="J13" s="57"/>
      <c r="K13" s="49">
        <f t="shared" si="3"/>
        <v>49.84</v>
      </c>
      <c r="L13" s="50">
        <f t="shared" si="4"/>
        <v>193111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IF('2801'!K$84=1,'2801'!G13,0)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7.94</v>
      </c>
      <c r="E14" s="13">
        <v>8.2799999999999994</v>
      </c>
      <c r="F14" s="13">
        <v>0</v>
      </c>
      <c r="G14" s="46">
        <f t="shared" si="2"/>
        <v>16.22</v>
      </c>
      <c r="H14" s="47"/>
      <c r="I14" s="57">
        <v>1.0109999999999999</v>
      </c>
      <c r="J14" s="57"/>
      <c r="K14" s="49">
        <f t="shared" si="3"/>
        <v>16.398399999999999</v>
      </c>
      <c r="L14" s="50">
        <f t="shared" si="4"/>
        <v>63538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IF('2801'!K$84=1,'2801'!G14,0)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2.0299999999999998</v>
      </c>
      <c r="E15" s="13">
        <v>1.52</v>
      </c>
      <c r="F15" s="13">
        <v>0</v>
      </c>
      <c r="G15" s="46">
        <f t="shared" si="2"/>
        <v>3.55</v>
      </c>
      <c r="H15" s="47"/>
      <c r="I15" s="57">
        <f>I14</f>
        <v>1.0109999999999999</v>
      </c>
      <c r="J15" s="57"/>
      <c r="K15" s="49">
        <f t="shared" si="3"/>
        <v>3.5891000000000002</v>
      </c>
      <c r="L15" s="59">
        <f t="shared" si="4"/>
        <v>13906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IF('2801'!K$84=1,'2801'!G15,0)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IF('2801'!K$84=1,'2801'!G16,0)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IF('2801'!K$84=1,'2801'!G17,0)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IF('2801'!K$84=1,'2801'!G18,0)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IF('2801'!K$84=1,'2801'!G19,0)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IF('2801'!K$84=1,'2801'!G20,0)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IF('2801'!K$84=1,'2801'!G21,0)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35.29</v>
      </c>
      <c r="E22" s="13">
        <v>34.9</v>
      </c>
      <c r="F22" s="13">
        <v>53.96</v>
      </c>
      <c r="G22" s="46">
        <f t="shared" si="2"/>
        <v>70.19</v>
      </c>
      <c r="H22" s="47"/>
      <c r="I22" s="57">
        <v>1.145</v>
      </c>
      <c r="J22" s="57"/>
      <c r="K22" s="49">
        <f t="shared" si="3"/>
        <v>80.367599999999996</v>
      </c>
      <c r="L22" s="50">
        <f t="shared" si="4"/>
        <v>311394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IF('2801'!K$84=1,'2801'!G22,0)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13.32</v>
      </c>
      <c r="E23" s="13">
        <v>10.77</v>
      </c>
      <c r="F23" s="13">
        <v>0</v>
      </c>
      <c r="G23" s="46">
        <f t="shared" si="2"/>
        <v>24.09</v>
      </c>
      <c r="H23" s="47"/>
      <c r="I23" s="57">
        <f>I22</f>
        <v>1.145</v>
      </c>
      <c r="J23" s="57"/>
      <c r="K23" s="49">
        <f t="shared" si="3"/>
        <v>27.583100000000002</v>
      </c>
      <c r="L23" s="50">
        <f t="shared" si="4"/>
        <v>106874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IF('2801'!K$84=1,'2801'!G23,0)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IF('2801'!K$84=1,'2801'!G24,0)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IF('2801'!K$84=1,'2801'!G25,0)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522.21</v>
      </c>
      <c r="E26" s="62">
        <f>SUM(E10:E25)</f>
        <v>513.49</v>
      </c>
      <c r="F26" s="62"/>
      <c r="G26" s="62">
        <f>SUM(G10:G25)</f>
        <v>1035.7</v>
      </c>
      <c r="H26" s="63"/>
      <c r="I26" s="63"/>
      <c r="J26" s="64"/>
      <c r="K26" s="65">
        <f>SUM(K10:K25)</f>
        <v>1098.5170000000001</v>
      </c>
      <c r="L26" s="66">
        <f>SUM(L10:L25)</f>
        <v>4256341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18.64</v>
      </c>
      <c r="E28" s="13">
        <v>19.95</v>
      </c>
      <c r="F28" s="78">
        <v>12.5</v>
      </c>
      <c r="G28" s="46">
        <f t="shared" ref="G28:G36" si="5">D28+E28</f>
        <v>38.590000000000003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40404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0.5</v>
      </c>
      <c r="F29" s="91">
        <v>0</v>
      </c>
      <c r="G29" s="46">
        <f t="shared" si="5"/>
        <v>0.5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1690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23.96</v>
      </c>
      <c r="E31" s="13">
        <v>24.88</v>
      </c>
      <c r="F31" s="91">
        <v>16</v>
      </c>
      <c r="G31" s="46">
        <f t="shared" si="5"/>
        <v>48.84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57289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0.47</v>
      </c>
      <c r="E33" s="13">
        <v>0.53</v>
      </c>
      <c r="F33" s="91">
        <v>0</v>
      </c>
      <c r="G33" s="46">
        <f t="shared" si="5"/>
        <v>1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7023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2.0299999999999998</v>
      </c>
      <c r="E34" s="13">
        <v>1.52</v>
      </c>
      <c r="F34" s="91">
        <v>0</v>
      </c>
      <c r="G34" s="46">
        <f t="shared" si="5"/>
        <v>3.55</v>
      </c>
      <c r="H34" s="79"/>
      <c r="I34" s="92" t="s">
        <v>77</v>
      </c>
      <c r="J34" s="81">
        <v>251</v>
      </c>
      <c r="K34" s="82">
        <v>835</v>
      </c>
      <c r="L34" s="83">
        <f t="shared" si="7"/>
        <v>2964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45.1</v>
      </c>
      <c r="E37" s="62">
        <f>SUM(E28:E36)</f>
        <v>47.38</v>
      </c>
      <c r="F37" s="62"/>
      <c r="G37" s="62">
        <f>SUM(G28:G36)</f>
        <v>92.48</v>
      </c>
      <c r="H37" s="63"/>
      <c r="I37" s="13" t="s">
        <v>81</v>
      </c>
      <c r="J37" s="13"/>
      <c r="K37" s="13"/>
      <c r="L37" s="50">
        <f>SUM(L28:L36)</f>
        <v>109370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197819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4563530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520.72640000000001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708073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557.80310000000009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517369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19.987499999999997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18583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1098.5170000000001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1244025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1098.5170000000001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5.5589999999999997E-3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1035.7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5.7479999999999996E-3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5.5589999999999997E-3</v>
      </c>
      <c r="L59" s="50">
        <f>ROUND(I59*K59,0)</f>
        <v>22921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5.5589999999999997E-3</v>
      </c>
      <c r="L67" s="50">
        <f>ROUND(I67*K67,0)</f>
        <v>537970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5.7479999999999996E-3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5.5589999999999997E-3</v>
      </c>
      <c r="L70" s="327">
        <f>ROUND(I70*K70,0)</f>
        <v>-13440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5.5589999999999997E-3</v>
      </c>
      <c r="L71" s="50">
        <f>ROUND(I71*K71,0)</f>
        <v>10422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5.7479999999999996E-3</v>
      </c>
      <c r="L72" s="50">
        <f>ROUND(I72*K72,0)</f>
        <v>81657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432.5</v>
      </c>
      <c r="AA74" s="175" t="s">
        <v>128</v>
      </c>
      <c r="AB74" s="176">
        <f>+K75</f>
        <v>360</v>
      </c>
      <c r="AC74" s="56">
        <f>ROUND(AB74*Z74,0)</f>
        <v>155700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419</v>
      </c>
      <c r="E75" s="177">
        <v>446</v>
      </c>
      <c r="F75" s="177">
        <v>0</v>
      </c>
      <c r="G75" s="179">
        <f>IF(E75=0,D75,E75)</f>
        <v>446</v>
      </c>
      <c r="H75" s="180"/>
      <c r="I75" s="181">
        <f>AVERAGE(G75,D75)</f>
        <v>432.5</v>
      </c>
      <c r="J75" s="182" t="s">
        <v>128</v>
      </c>
      <c r="K75" s="183">
        <v>360</v>
      </c>
      <c r="L75" s="50">
        <f>ROUND(K75*I75,0)</f>
        <v>155700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5.5589999999999997E-3</v>
      </c>
      <c r="L77" s="50">
        <f>ROUND(I77*K77,0)</f>
        <v>185130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5.5589999999999997E-3</v>
      </c>
      <c r="L78" s="50">
        <f>ROUND(I78*K78,0)</f>
        <v>3784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155700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6791699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'2801'!AC81</f>
        <v>155700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379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6791699</v>
      </c>
      <c r="L86" s="323">
        <f>IF(G26=0,0,IF(G26&gt;250,-(((250/G26)*K86)*IF(M86="H",0.02,0.05)),IF(M86="H",-0.02*K86,-0.05*K86)))</f>
        <v>-32787.964661581544</v>
      </c>
      <c r="M86" s="210" t="str">
        <f>IF(B123="3396","H",IF(B123="2801","H",IF(B123="2911","H",IF(B123="3382","H"," "))))</f>
        <v>H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6758911.0353384186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5765101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6758911.0353384186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6758911.0353384186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103046.01533841847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6754043.6299999999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239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182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238</v>
      </c>
      <c r="C123" s="224" t="s">
        <v>199</v>
      </c>
      <c r="K123" s="106"/>
    </row>
    <row r="124" spans="2:11" hidden="1" x14ac:dyDescent="0.3">
      <c r="B124" s="228" t="s">
        <v>239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41754.487754629597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6754282.6299999999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4628.40533841867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D154"/>
  <sheetViews>
    <sheetView topLeftCell="B2" zoomScale="80" zoomScaleNormal="80" workbookViewId="0">
      <selection activeCell="E31" sqref="E31:E32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'2911'!B2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Western Academy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'2911'!G7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69.52</v>
      </c>
      <c r="E10" s="45">
        <v>73.08</v>
      </c>
      <c r="F10" s="45">
        <v>83.23</v>
      </c>
      <c r="G10" s="46">
        <f>D10+E10</f>
        <v>142.6</v>
      </c>
      <c r="H10" s="47"/>
      <c r="I10" s="48">
        <v>1.125</v>
      </c>
      <c r="J10" s="48"/>
      <c r="K10" s="49">
        <f>ROUND(G10*I10,4)</f>
        <v>160.42500000000001</v>
      </c>
      <c r="L10" s="50">
        <f>ROUND(ROUND(K10*$G$7,4)*($K$7),0)</f>
        <v>621587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IF('2911'!K$84=1,'2911'!G10,0)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14.64</v>
      </c>
      <c r="E11" s="13">
        <v>11.95</v>
      </c>
      <c r="F11" s="13">
        <v>18.03</v>
      </c>
      <c r="G11" s="46">
        <f t="shared" ref="G11:G25" si="2">D11+E11</f>
        <v>26.59</v>
      </c>
      <c r="H11" s="47"/>
      <c r="I11" s="57">
        <f>I10</f>
        <v>1.125</v>
      </c>
      <c r="J11" s="57"/>
      <c r="K11" s="49">
        <f t="shared" ref="K11:K25" si="3">ROUND(G11*I11,4)</f>
        <v>29.913799999999998</v>
      </c>
      <c r="L11" s="50">
        <f t="shared" ref="L11:L25" si="4">ROUND(ROUND(K11*$G$7,4)*($K$7),0)</f>
        <v>115905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IF('2911'!K$84=1,'2911'!G11,0)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91.85</v>
      </c>
      <c r="E12" s="13">
        <v>95.27</v>
      </c>
      <c r="F12" s="13">
        <v>129.19999999999999</v>
      </c>
      <c r="G12" s="46">
        <f t="shared" si="2"/>
        <v>187.12</v>
      </c>
      <c r="H12" s="47"/>
      <c r="I12" s="57">
        <v>1</v>
      </c>
      <c r="J12" s="57"/>
      <c r="K12" s="49">
        <f t="shared" si="3"/>
        <v>187.12</v>
      </c>
      <c r="L12" s="50">
        <f t="shared" si="4"/>
        <v>725020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IF('2911'!K$84=1,'2911'!G12,0)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15.07</v>
      </c>
      <c r="E13" s="13">
        <v>13.54</v>
      </c>
      <c r="F13" s="13">
        <v>20.63</v>
      </c>
      <c r="G13" s="46">
        <f t="shared" si="2"/>
        <v>28.61</v>
      </c>
      <c r="H13" s="47"/>
      <c r="I13" s="57">
        <f>I12</f>
        <v>1</v>
      </c>
      <c r="J13" s="57"/>
      <c r="K13" s="49">
        <f t="shared" si="3"/>
        <v>28.61</v>
      </c>
      <c r="L13" s="50">
        <f t="shared" si="4"/>
        <v>110853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IF('2911'!K$84=1,'2911'!G13,0)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IF('2911'!K$84=1,'2911'!G14,0)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IF('2911'!K$84=1,'2911'!G15,0)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IF('2911'!K$84=1,'2911'!G16,0)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IF('2911'!K$84=1,'2911'!G17,0)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IF('2911'!K$84=1,'2911'!G18,0)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IF('2911'!K$84=1,'2911'!G19,0)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IF('2911'!K$84=1,'2911'!G20,0)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IF('2911'!K$84=1,'2911'!G21,0)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1.19</v>
      </c>
      <c r="E22" s="13">
        <v>1.19</v>
      </c>
      <c r="F22" s="13">
        <v>1.43</v>
      </c>
      <c r="G22" s="46">
        <f t="shared" si="2"/>
        <v>2.38</v>
      </c>
      <c r="H22" s="47"/>
      <c r="I22" s="57">
        <v>1.145</v>
      </c>
      <c r="J22" s="57"/>
      <c r="K22" s="49">
        <f t="shared" si="3"/>
        <v>2.7250999999999999</v>
      </c>
      <c r="L22" s="50">
        <f t="shared" si="4"/>
        <v>10559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IF('2911'!K$84=1,'2911'!G22,0)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IF('2911'!K$84=1,'2911'!G23,0)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IF('2911'!K$84=1,'2911'!G24,0)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IF('2911'!K$84=1,'2911'!G25,0)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192.26999999999998</v>
      </c>
      <c r="E26" s="62">
        <f>SUM(E10:E25)</f>
        <v>195.03</v>
      </c>
      <c r="F26" s="62"/>
      <c r="G26" s="62">
        <f>SUM(G10:G25)</f>
        <v>387.3</v>
      </c>
      <c r="H26" s="63"/>
      <c r="I26" s="63"/>
      <c r="J26" s="64"/>
      <c r="K26" s="65">
        <f>SUM(K10:K25)</f>
        <v>408.79390000000001</v>
      </c>
      <c r="L26" s="66">
        <f>SUM(L10:L25)</f>
        <v>1583924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13.12</v>
      </c>
      <c r="E28" s="13">
        <v>9.9499999999999993</v>
      </c>
      <c r="F28" s="78">
        <v>11</v>
      </c>
      <c r="G28" s="46">
        <f t="shared" ref="G28:G36" si="5">D28+E28</f>
        <v>23.07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24154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1.52</v>
      </c>
      <c r="E29" s="13">
        <v>2</v>
      </c>
      <c r="F29" s="91">
        <v>3.5</v>
      </c>
      <c r="G29" s="46">
        <f t="shared" si="5"/>
        <v>3.52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11898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14.09</v>
      </c>
      <c r="E31" s="13">
        <v>12.55</v>
      </c>
      <c r="F31" s="91">
        <v>16.5</v>
      </c>
      <c r="G31" s="46">
        <f t="shared" si="5"/>
        <v>26.64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31249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0.98</v>
      </c>
      <c r="E32" s="13">
        <v>0.99</v>
      </c>
      <c r="F32" s="91">
        <v>2</v>
      </c>
      <c r="G32" s="46">
        <f t="shared" si="5"/>
        <v>1.97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6907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29.709999999999997</v>
      </c>
      <c r="E37" s="62">
        <f>SUM(E28:E36)</f>
        <v>25.49</v>
      </c>
      <c r="F37" s="62"/>
      <c r="G37" s="62">
        <f>SUM(G28:G36)</f>
        <v>55.2</v>
      </c>
      <c r="H37" s="63"/>
      <c r="I37" s="13" t="s">
        <v>81</v>
      </c>
      <c r="J37" s="13"/>
      <c r="K37" s="13"/>
      <c r="L37" s="50">
        <f>SUM(L28:L36)</f>
        <v>74208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73974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1732106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193.06390000000002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262524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215.73000000000002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200092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408.79390000000001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462616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408.79390000000001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2.0690000000000001E-3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387.3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2.15E-3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2.0690000000000001E-3</v>
      </c>
      <c r="L59" s="50">
        <f>ROUND(I59*K59,0)</f>
        <v>8531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2.0690000000000001E-3</v>
      </c>
      <c r="L67" s="50">
        <f>ROUND(I67*K67,0)</f>
        <v>200226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2.15E-3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2.0690000000000001E-3</v>
      </c>
      <c r="L70" s="327">
        <f>ROUND(I70*K70,0)</f>
        <v>-5002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2.0690000000000001E-3</v>
      </c>
      <c r="L71" s="50">
        <f>ROUND(I71*K71,0)</f>
        <v>3879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2.15E-3</v>
      </c>
      <c r="L72" s="50">
        <f>ROUND(I72*K72,0)</f>
        <v>30543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2.0690000000000001E-3</v>
      </c>
      <c r="L77" s="50">
        <f>ROUND(I77*K77,0)</f>
        <v>68903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2.0690000000000001E-3</v>
      </c>
      <c r="L78" s="50">
        <f>ROUND(I78*K78,0)</f>
        <v>1408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2503210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'2911'!AC81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379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2503210</v>
      </c>
      <c r="L86" s="323">
        <f>IF(G26=0,0,IF(G26&gt;250,-(((250/G26)*K86)*IF(M86="H",0.02,0.05)),IF(M86="H",-0.02*K86,-0.05*K86)))</f>
        <v>-32316.163180996642</v>
      </c>
      <c r="M86" s="210" t="str">
        <f>IF(B123="3396","H",IF(B123="2801","H",IF(B123="2911","H",IF(B123="3382","H"," "))))</f>
        <v>H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2470893.8368190033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2040568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2470893.8368190033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2470893.8368190033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17748.036819003362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2466890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88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240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241</v>
      </c>
      <c r="C123" s="224" t="s">
        <v>199</v>
      </c>
      <c r="K123" s="106"/>
    </row>
    <row r="124" spans="2:11" hidden="1" x14ac:dyDescent="0.3">
      <c r="B124" s="228" t="s">
        <v>242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41754.487777777802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2466978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3915.8368190033361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D153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5" width="8.6640625" style="1"/>
    <col min="26" max="26" width="13.33203125" style="1" bestFit="1" customWidth="1"/>
    <col min="27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'2941'!B2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Palm Beach School for Autism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'2941'!G7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IF('2941'!K$84=1,'2941'!G10,0)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10.97</v>
      </c>
      <c r="E11" s="13">
        <v>9.93</v>
      </c>
      <c r="F11" s="13">
        <v>11.8</v>
      </c>
      <c r="G11" s="46">
        <f>D11+E11</f>
        <v>20.9</v>
      </c>
      <c r="H11" s="47"/>
      <c r="I11" s="57">
        <f>I10</f>
        <v>1.125</v>
      </c>
      <c r="J11" s="57"/>
      <c r="K11" s="49">
        <f t="shared" ref="K11:K25" si="2">ROUND(G11*I11,4)</f>
        <v>23.512499999999999</v>
      </c>
      <c r="L11" s="50">
        <f t="shared" ref="L11:L25" si="3">ROUND(ROUND(K11*$G$7,4)*($K$7),0)</f>
        <v>91102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IF('2941'!K$84=1,'2941'!G11,0)</f>
        <v>20.9</v>
      </c>
      <c r="Y11" s="374"/>
      <c r="Z11" s="375">
        <v>1</v>
      </c>
      <c r="AA11" s="375"/>
      <c r="AB11" s="55">
        <f t="shared" si="0"/>
        <v>20.9</v>
      </c>
      <c r="AC11" s="56">
        <f t="shared" si="1"/>
        <v>80980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ref="G12:G25" si="4">D12+E12</f>
        <v>0</v>
      </c>
      <c r="H12" s="47"/>
      <c r="I12" s="57">
        <v>1</v>
      </c>
      <c r="J12" s="57"/>
      <c r="K12" s="49">
        <f t="shared" si="2"/>
        <v>0</v>
      </c>
      <c r="L12" s="50">
        <f t="shared" si="3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IF('2941'!K$84=1,'2941'!G12,0)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8.01</v>
      </c>
      <c r="E13" s="13">
        <v>6.98</v>
      </c>
      <c r="F13" s="13">
        <v>8.8000000000000007</v>
      </c>
      <c r="G13" s="46">
        <f t="shared" si="4"/>
        <v>14.99</v>
      </c>
      <c r="H13" s="47"/>
      <c r="I13" s="57">
        <f>I12</f>
        <v>1</v>
      </c>
      <c r="J13" s="57"/>
      <c r="K13" s="49">
        <f t="shared" si="2"/>
        <v>14.99</v>
      </c>
      <c r="L13" s="50">
        <f t="shared" si="3"/>
        <v>58081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IF('2941'!K$84=1,'2941'!G13,0)</f>
        <v>14.99</v>
      </c>
      <c r="Y13" s="374"/>
      <c r="Z13" s="375">
        <v>1</v>
      </c>
      <c r="AA13" s="375"/>
      <c r="AB13" s="55">
        <f t="shared" si="0"/>
        <v>14.99</v>
      </c>
      <c r="AC13" s="56">
        <f t="shared" si="1"/>
        <v>58081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4"/>
        <v>0</v>
      </c>
      <c r="H14" s="47"/>
      <c r="I14" s="57">
        <v>1.0109999999999999</v>
      </c>
      <c r="J14" s="57"/>
      <c r="K14" s="49">
        <f t="shared" si="2"/>
        <v>0</v>
      </c>
      <c r="L14" s="50">
        <f t="shared" si="3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IF('2941'!K$84=1,'2941'!G14,0)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1</v>
      </c>
      <c r="E15" s="13">
        <v>1</v>
      </c>
      <c r="F15" s="13">
        <v>0</v>
      </c>
      <c r="G15" s="46">
        <f t="shared" si="4"/>
        <v>2</v>
      </c>
      <c r="H15" s="47"/>
      <c r="I15" s="57">
        <f>I14</f>
        <v>1.0109999999999999</v>
      </c>
      <c r="J15" s="57"/>
      <c r="K15" s="49">
        <f t="shared" si="2"/>
        <v>2.0219999999999998</v>
      </c>
      <c r="L15" s="59">
        <f t="shared" si="3"/>
        <v>7834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IF('2941'!K$84=1,'2941'!G15,0)</f>
        <v>2</v>
      </c>
      <c r="Y15" s="374"/>
      <c r="Z15" s="375">
        <v>1</v>
      </c>
      <c r="AA15" s="375"/>
      <c r="AB15" s="55">
        <f t="shared" si="0"/>
        <v>2</v>
      </c>
      <c r="AC15" s="60">
        <f t="shared" si="1"/>
        <v>7749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40.869999999999997</v>
      </c>
      <c r="E16" s="13">
        <v>39.5</v>
      </c>
      <c r="F16" s="13">
        <v>76.89</v>
      </c>
      <c r="G16" s="46">
        <f t="shared" si="4"/>
        <v>80.37</v>
      </c>
      <c r="H16" s="47"/>
      <c r="I16" s="57">
        <v>3.5579999999999998</v>
      </c>
      <c r="J16" s="57"/>
      <c r="K16" s="49">
        <f t="shared" si="2"/>
        <v>285.95650000000001</v>
      </c>
      <c r="L16" s="50">
        <f t="shared" si="3"/>
        <v>1107974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IF('2941'!K$84=1,'2941'!G16,0)</f>
        <v>80.37</v>
      </c>
      <c r="Y16" s="374"/>
      <c r="Z16" s="375">
        <v>1</v>
      </c>
      <c r="AA16" s="375"/>
      <c r="AB16" s="55">
        <f t="shared" si="0"/>
        <v>80.37</v>
      </c>
      <c r="AC16" s="56">
        <f t="shared" si="1"/>
        <v>311404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27</v>
      </c>
      <c r="E17" s="13">
        <v>25.96</v>
      </c>
      <c r="F17" s="13">
        <v>76.89</v>
      </c>
      <c r="G17" s="46">
        <f t="shared" si="4"/>
        <v>52.96</v>
      </c>
      <c r="H17" s="47"/>
      <c r="I17" s="57">
        <f>I16</f>
        <v>3.5579999999999998</v>
      </c>
      <c r="J17" s="57"/>
      <c r="K17" s="49">
        <f t="shared" si="2"/>
        <v>188.43170000000001</v>
      </c>
      <c r="L17" s="50">
        <f t="shared" si="3"/>
        <v>730102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IF('2941'!K$84=1,'2941'!G17,0)</f>
        <v>52.96</v>
      </c>
      <c r="Y17" s="374"/>
      <c r="Z17" s="375">
        <v>1</v>
      </c>
      <c r="AA17" s="375"/>
      <c r="AB17" s="55">
        <f t="shared" si="0"/>
        <v>52.96</v>
      </c>
      <c r="AC17" s="56">
        <f t="shared" si="1"/>
        <v>205200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3.5</v>
      </c>
      <c r="E18" s="13">
        <v>3</v>
      </c>
      <c r="F18" s="13">
        <v>0</v>
      </c>
      <c r="G18" s="46">
        <f t="shared" si="4"/>
        <v>6.5</v>
      </c>
      <c r="H18" s="47"/>
      <c r="I18" s="57">
        <f>I17</f>
        <v>3.5579999999999998</v>
      </c>
      <c r="J18" s="57"/>
      <c r="K18" s="49">
        <f t="shared" si="2"/>
        <v>23.126999999999999</v>
      </c>
      <c r="L18" s="50">
        <f t="shared" si="3"/>
        <v>89608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IF('2941'!K$84=1,'2941'!G18,0)</f>
        <v>6.5</v>
      </c>
      <c r="Y18" s="374"/>
      <c r="Z18" s="375">
        <v>1</v>
      </c>
      <c r="AA18" s="375"/>
      <c r="AB18" s="55">
        <f t="shared" si="0"/>
        <v>6.5</v>
      </c>
      <c r="AC18" s="56">
        <f t="shared" si="1"/>
        <v>25185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13</v>
      </c>
      <c r="E19" s="13">
        <v>15.5</v>
      </c>
      <c r="F19" s="13">
        <v>34.1</v>
      </c>
      <c r="G19" s="46">
        <f t="shared" si="4"/>
        <v>28.5</v>
      </c>
      <c r="H19" s="47"/>
      <c r="I19" s="57">
        <v>5.0890000000000004</v>
      </c>
      <c r="J19" s="57"/>
      <c r="K19" s="49">
        <f t="shared" si="2"/>
        <v>145.03649999999999</v>
      </c>
      <c r="L19" s="50">
        <f t="shared" si="3"/>
        <v>561962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IF('2941'!K$84=1,'2941'!G19,0)</f>
        <v>28.5</v>
      </c>
      <c r="Y19" s="374"/>
      <c r="Z19" s="375">
        <v>1</v>
      </c>
      <c r="AA19" s="375"/>
      <c r="AB19" s="55">
        <f t="shared" si="0"/>
        <v>28.5</v>
      </c>
      <c r="AC19" s="56">
        <f t="shared" si="1"/>
        <v>110427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16.5</v>
      </c>
      <c r="E20" s="13">
        <v>16</v>
      </c>
      <c r="F20" s="13">
        <v>34.1</v>
      </c>
      <c r="G20" s="46">
        <f t="shared" si="4"/>
        <v>32.5</v>
      </c>
      <c r="H20" s="47"/>
      <c r="I20" s="57">
        <f>I19</f>
        <v>5.0890000000000004</v>
      </c>
      <c r="J20" s="57"/>
      <c r="K20" s="49">
        <f t="shared" si="2"/>
        <v>165.39250000000001</v>
      </c>
      <c r="L20" s="50">
        <f t="shared" si="3"/>
        <v>640834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IF('2941'!K$84=1,'2941'!G20,0)</f>
        <v>32.5</v>
      </c>
      <c r="Y20" s="374"/>
      <c r="Z20" s="375">
        <v>1</v>
      </c>
      <c r="AA20" s="375"/>
      <c r="AB20" s="55">
        <f t="shared" si="0"/>
        <v>32.5</v>
      </c>
      <c r="AC20" s="56">
        <f t="shared" si="1"/>
        <v>125925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1.5</v>
      </c>
      <c r="E21" s="13">
        <v>1.5</v>
      </c>
      <c r="F21" s="13">
        <v>0</v>
      </c>
      <c r="G21" s="46">
        <f t="shared" si="4"/>
        <v>3</v>
      </c>
      <c r="H21" s="47"/>
      <c r="I21" s="57">
        <f>I20</f>
        <v>5.0890000000000004</v>
      </c>
      <c r="J21" s="57"/>
      <c r="K21" s="49">
        <f t="shared" si="2"/>
        <v>15.266999999999999</v>
      </c>
      <c r="L21" s="50">
        <f t="shared" si="3"/>
        <v>59154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IF('2941'!K$84=1,'2941'!G21,0)</f>
        <v>3</v>
      </c>
      <c r="Y21" s="374"/>
      <c r="Z21" s="375">
        <v>1</v>
      </c>
      <c r="AA21" s="375"/>
      <c r="AB21" s="55">
        <f t="shared" si="0"/>
        <v>3</v>
      </c>
      <c r="AC21" s="56">
        <f t="shared" si="1"/>
        <v>11624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4"/>
        <v>0</v>
      </c>
      <c r="H22" s="47"/>
      <c r="I22" s="57">
        <v>1.145</v>
      </c>
      <c r="J22" s="57"/>
      <c r="K22" s="49">
        <f t="shared" si="2"/>
        <v>0</v>
      </c>
      <c r="L22" s="50">
        <f t="shared" si="3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IF('2941'!K$84=1,'2941'!G22,0)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4"/>
        <v>0</v>
      </c>
      <c r="H23" s="47"/>
      <c r="I23" s="57">
        <f>I22</f>
        <v>1.145</v>
      </c>
      <c r="J23" s="57"/>
      <c r="K23" s="49">
        <f t="shared" si="2"/>
        <v>0</v>
      </c>
      <c r="L23" s="50">
        <f t="shared" si="3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IF('2941'!K$84=1,'2941'!G23,0)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4"/>
        <v>0</v>
      </c>
      <c r="H24" s="47"/>
      <c r="I24" s="57">
        <f>I23</f>
        <v>1.145</v>
      </c>
      <c r="J24" s="57"/>
      <c r="K24" s="49">
        <f t="shared" si="2"/>
        <v>0</v>
      </c>
      <c r="L24" s="50">
        <f t="shared" si="3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IF('2941'!K$84=1,'2941'!G24,0)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4"/>
        <v>0</v>
      </c>
      <c r="H25" s="47"/>
      <c r="I25" s="57">
        <v>1.0109999999999999</v>
      </c>
      <c r="J25" s="57"/>
      <c r="K25" s="49">
        <f t="shared" si="2"/>
        <v>0</v>
      </c>
      <c r="L25" s="50">
        <f t="shared" si="3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IF('2941'!K$84=1,'2941'!G25,0)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122.35</v>
      </c>
      <c r="E26" s="62">
        <f>SUM(E10:E25)</f>
        <v>119.37</v>
      </c>
      <c r="F26" s="62"/>
      <c r="G26" s="62">
        <f>SUM(G10:G25)</f>
        <v>241.72</v>
      </c>
      <c r="H26" s="63"/>
      <c r="I26" s="63"/>
      <c r="J26" s="64"/>
      <c r="K26" s="65">
        <f>SUM(K10:K25)</f>
        <v>863.73570000000007</v>
      </c>
      <c r="L26" s="66">
        <f>SUM(L10:L25)</f>
        <v>3346651</v>
      </c>
      <c r="N26" s="54"/>
      <c r="O26" s="67"/>
      <c r="P26" s="54"/>
      <c r="Q26" s="54"/>
      <c r="V26" s="376" t="s">
        <v>61</v>
      </c>
      <c r="W26" s="376"/>
      <c r="X26" s="365">
        <f>SUM(X10:X25)</f>
        <v>241.72</v>
      </c>
      <c r="Y26" s="365"/>
      <c r="Z26" s="377"/>
      <c r="AA26" s="378"/>
      <c r="AB26" s="68">
        <f>SUM(AB10:AB25)</f>
        <v>241.72</v>
      </c>
      <c r="AC26" s="69">
        <f>SUM(AC10:AC25)</f>
        <v>936575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2</v>
      </c>
      <c r="E28" s="13">
        <v>0.48</v>
      </c>
      <c r="F28" s="78">
        <v>0</v>
      </c>
      <c r="G28" s="46">
        <f t="shared" ref="G28:G36" si="5">D28+E28</f>
        <v>2.48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2597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0.5</v>
      </c>
      <c r="E29" s="13">
        <v>0.99</v>
      </c>
      <c r="F29" s="91">
        <v>0</v>
      </c>
      <c r="G29" s="46">
        <f t="shared" si="5"/>
        <v>1.49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5036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8.4700000000000006</v>
      </c>
      <c r="E30" s="13">
        <v>8.4600000000000009</v>
      </c>
      <c r="F30" s="91">
        <v>15.5</v>
      </c>
      <c r="G30" s="46">
        <f t="shared" si="5"/>
        <v>16.93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116749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0.5</v>
      </c>
      <c r="E31" s="13">
        <v>0</v>
      </c>
      <c r="F31" s="91">
        <v>0</v>
      </c>
      <c r="G31" s="46">
        <f t="shared" si="5"/>
        <v>0.5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587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7.51</v>
      </c>
      <c r="E33" s="13">
        <v>6.98</v>
      </c>
      <c r="F33" s="91">
        <v>10</v>
      </c>
      <c r="G33" s="46">
        <f t="shared" si="5"/>
        <v>14.49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101763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1</v>
      </c>
      <c r="E36" s="13">
        <v>1</v>
      </c>
      <c r="F36" s="91">
        <v>0</v>
      </c>
      <c r="G36" s="46">
        <f t="shared" si="5"/>
        <v>2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13370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19.98</v>
      </c>
      <c r="E37" s="62">
        <f>SUM(E28:E36)</f>
        <v>17.910000000000004</v>
      </c>
      <c r="F37" s="62"/>
      <c r="G37" s="62">
        <f>SUM(G28:G36)</f>
        <v>37.89</v>
      </c>
      <c r="H37" s="63"/>
      <c r="I37" s="13" t="s">
        <v>81</v>
      </c>
      <c r="J37" s="13"/>
      <c r="K37" s="13"/>
      <c r="L37" s="50">
        <f>SUM(L28:L36)</f>
        <v>240102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46169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46169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3632922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982744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454.50549999999998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618027</v>
      </c>
      <c r="L47" s="129"/>
      <c r="O47" s="1"/>
      <c r="V47" s="109" t="s">
        <v>95</v>
      </c>
      <c r="W47" s="130">
        <f>AB10+AB11+AB16+AB19+AB22</f>
        <v>129.77000000000001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176459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368.81420000000003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342080</v>
      </c>
      <c r="L48" s="61"/>
      <c r="O48" s="1"/>
      <c r="V48" s="136" t="s">
        <v>73</v>
      </c>
      <c r="W48" s="130">
        <f>AB12+AB13+AB17+AB20+AB23</f>
        <v>100.45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93169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40.415999999999997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37576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11.5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10692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863.73569999999995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997683</v>
      </c>
      <c r="N50" s="3"/>
      <c r="O50" s="1"/>
      <c r="V50" s="150" t="s">
        <v>97</v>
      </c>
      <c r="W50" s="151">
        <f>SUM(W47:W49)</f>
        <v>241.72000000000003</v>
      </c>
      <c r="X50" s="348" t="s">
        <v>98</v>
      </c>
      <c r="Y50" s="349"/>
      <c r="Z50" s="349"/>
      <c r="AA50" s="349"/>
      <c r="AB50" s="349"/>
      <c r="AC50" s="56">
        <f>IF(V2=75,0,AB49+AB48+AB47)</f>
        <v>280320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863.73570000000007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241.72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4.3709999999999999E-3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1.2229999999999999E-3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241.72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241.72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1.3420000000000001E-3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1.3420000000000001E-3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1.2229999999999999E-3</v>
      </c>
      <c r="AC58" s="56">
        <f>ROUND(Y58*AB58,0)</f>
        <v>5043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4.3709999999999999E-3</v>
      </c>
      <c r="L59" s="50">
        <f>ROUND(I59*K59,0)</f>
        <v>18023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1.2229999999999999E-3</v>
      </c>
      <c r="AC66" s="56">
        <f>ROUND(Y66*AB66,0)</f>
        <v>118355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4.3709999999999999E-3</v>
      </c>
      <c r="L67" s="50">
        <f>ROUND(I67*K67,0)</f>
        <v>423001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1.3420000000000001E-3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1.3420000000000001E-3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1.2229999999999999E-3</v>
      </c>
      <c r="AC69" s="56">
        <f>ROUND(Y69*AB69,0)</f>
        <v>-2957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4.3709999999999999E-3</v>
      </c>
      <c r="L70" s="327">
        <f>ROUND(I70*K70,0)</f>
        <v>-10567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1.2229999999999999E-3</v>
      </c>
      <c r="AC70" s="56">
        <f>ROUND(Y70*AB70,0)</f>
        <v>2293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4.3709999999999999E-3</v>
      </c>
      <c r="L71" s="50">
        <f>ROUND(I71*K71,0)</f>
        <v>8195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1.3420000000000001E-3</v>
      </c>
      <c r="AC71" s="56">
        <f>ROUND(Y71*AB71,0)</f>
        <v>19065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1.3420000000000001E-3</v>
      </c>
      <c r="L72" s="50">
        <f>ROUND(I72*K72,0)</f>
        <v>19065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185</v>
      </c>
      <c r="AA74" s="175" t="s">
        <v>128</v>
      </c>
      <c r="AB74" s="176">
        <f>+K75</f>
        <v>360</v>
      </c>
      <c r="AC74" s="56">
        <f>ROUND(AB74*Z74,0)</f>
        <v>66600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185</v>
      </c>
      <c r="E75" s="177">
        <v>185</v>
      </c>
      <c r="F75" s="177">
        <v>0</v>
      </c>
      <c r="G75" s="179">
        <f>IF(E75=0,D75,E75)</f>
        <v>185</v>
      </c>
      <c r="H75" s="180"/>
      <c r="I75" s="181">
        <f>AVERAGE(G75,D75)</f>
        <v>185</v>
      </c>
      <c r="J75" s="182" t="s">
        <v>128</v>
      </c>
      <c r="K75" s="183">
        <v>360</v>
      </c>
      <c r="L75" s="50">
        <f>ROUND(K75*I75,0)</f>
        <v>66600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1.2229999999999999E-3</v>
      </c>
      <c r="AC76" s="56">
        <f>ROUND(Y76*AB76,0)</f>
        <v>40729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4.3709999999999999E-3</v>
      </c>
      <c r="L77" s="50">
        <f>ROUND(I77*K77,0)</f>
        <v>145566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1.2229999999999999E-3</v>
      </c>
      <c r="AC77" s="56">
        <f>ROUND(Y77*AB77,0)</f>
        <v>832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4.3709999999999999E-3</v>
      </c>
      <c r="L78" s="50">
        <f>ROUND(I78*K78,0)</f>
        <v>2975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1513024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5303463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'2941'!AC81</f>
        <v>1513024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1513024</v>
      </c>
      <c r="L86" s="323">
        <f>IF(G26=0,0,IF(G26&gt;250,-(((250/G26)*K86)*IF(M86="H",0.02,0.05)),IF(M86="H",-0.02*K86,-0.05*K86)))</f>
        <v>-75651.199999999997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5227811.8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4344407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5227811.8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5227811.8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5222670.05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58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243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244</v>
      </c>
      <c r="C123" s="224" t="s">
        <v>199</v>
      </c>
      <c r="K123" s="106"/>
    </row>
    <row r="124" spans="2:11" hidden="1" x14ac:dyDescent="0.3">
      <c r="B124" s="228" t="s">
        <v>245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41754.487789351799</v>
      </c>
      <c r="C136" s="231" t="s">
        <v>211</v>
      </c>
      <c r="K136" s="106"/>
    </row>
    <row r="137" spans="2:14" x14ac:dyDescent="0.3">
      <c r="B137" s="231"/>
      <c r="C137" s="231"/>
      <c r="K137" s="106"/>
      <c r="L137" s="259">
        <f>SUM(L96:L136)</f>
        <v>5222728.05</v>
      </c>
    </row>
    <row r="138" spans="2:14" x14ac:dyDescent="0.3">
      <c r="B138" s="231"/>
      <c r="C138" s="231"/>
      <c r="K138" s="106"/>
      <c r="L138" s="260"/>
    </row>
    <row r="139" spans="2:14" ht="20.399999999999999" x14ac:dyDescent="0.35">
      <c r="B139" s="224"/>
      <c r="C139" s="232"/>
      <c r="K139" s="106" t="s">
        <v>382</v>
      </c>
      <c r="L139" s="257">
        <f>+L92-L137</f>
        <v>5083.75</v>
      </c>
    </row>
    <row r="140" spans="2:14" x14ac:dyDescent="0.3">
      <c r="B140" s="224"/>
      <c r="C140" s="224"/>
    </row>
    <row r="141" spans="2:14" x14ac:dyDescent="0.3">
      <c r="B141" s="224"/>
      <c r="C141" s="224"/>
    </row>
    <row r="142" spans="2:14" x14ac:dyDescent="0.3">
      <c r="B142" s="224"/>
      <c r="C142" s="224"/>
      <c r="I142" s="222"/>
      <c r="J142" s="222"/>
      <c r="K142" s="222"/>
      <c r="L142" s="222"/>
      <c r="M142" s="222"/>
      <c r="N142" s="222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13"/>
      <c r="J144" s="13"/>
      <c r="K144" s="13"/>
      <c r="L144" s="13"/>
      <c r="M144" s="13"/>
      <c r="N144" s="13"/>
    </row>
    <row r="145" spans="2:3" x14ac:dyDescent="0.3">
      <c r="B145" s="224"/>
      <c r="C145" s="224"/>
    </row>
    <row r="146" spans="2:3" x14ac:dyDescent="0.3">
      <c r="B146" s="224"/>
      <c r="C146" s="224"/>
    </row>
    <row r="147" spans="2:3" x14ac:dyDescent="0.3">
      <c r="B147" s="224"/>
      <c r="C147" s="224"/>
    </row>
    <row r="148" spans="2:3" x14ac:dyDescent="0.3">
      <c r="B148" s="224"/>
      <c r="C148" s="224"/>
    </row>
    <row r="149" spans="2:3" x14ac:dyDescent="0.3">
      <c r="B149" s="224"/>
      <c r="C149" s="224"/>
    </row>
    <row r="150" spans="2:3" x14ac:dyDescent="0.3">
      <c r="B150" s="224"/>
      <c r="C150" s="224"/>
    </row>
    <row r="151" spans="2:3" x14ac:dyDescent="0.3">
      <c r="B151" s="224"/>
      <c r="C151" s="224"/>
    </row>
    <row r="152" spans="2:3" x14ac:dyDescent="0.3">
      <c r="B152" s="224"/>
      <c r="C152" s="224"/>
    </row>
    <row r="153" spans="2:3" x14ac:dyDescent="0.3">
      <c r="B153" s="224"/>
      <c r="C153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5" width="8.6640625" style="1"/>
    <col min="26" max="26" width="13.33203125" style="1" bestFit="1" customWidth="1"/>
    <col min="27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'3083'!B2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Renaissance Learning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'3083'!G7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IF('3083'!K$84=1,'3083'!G10,0)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IF('3083'!K$84=1,'3083'!G11,0)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IF('3083'!K$84=1,'3083'!G12,0)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IF('3083'!K$84=1,'3083'!G13,0)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IF('3083'!K$84=1,'3083'!G14,0)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9.27</v>
      </c>
      <c r="E15" s="13">
        <v>8.3699999999999992</v>
      </c>
      <c r="F15" s="13">
        <v>9.98</v>
      </c>
      <c r="G15" s="46">
        <f t="shared" si="2"/>
        <v>17.64</v>
      </c>
      <c r="H15" s="47"/>
      <c r="I15" s="57">
        <f>I14</f>
        <v>1.0109999999999999</v>
      </c>
      <c r="J15" s="57"/>
      <c r="K15" s="49">
        <f t="shared" si="3"/>
        <v>17.834</v>
      </c>
      <c r="L15" s="59">
        <f t="shared" si="4"/>
        <v>69100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IF('3083'!K$84=1,'3083'!G15,0)</f>
        <v>17.64</v>
      </c>
      <c r="Y15" s="374"/>
      <c r="Z15" s="375">
        <v>1</v>
      </c>
      <c r="AA15" s="375"/>
      <c r="AB15" s="55">
        <f t="shared" si="0"/>
        <v>17.64</v>
      </c>
      <c r="AC15" s="60">
        <f t="shared" si="1"/>
        <v>68348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IF('3083'!K$84=1,'3083'!G16,0)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IF('3083'!K$84=1,'3083'!G17,0)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21.5</v>
      </c>
      <c r="E18" s="13">
        <v>22.47</v>
      </c>
      <c r="F18" s="13">
        <v>22.6</v>
      </c>
      <c r="G18" s="46">
        <f t="shared" si="2"/>
        <v>43.97</v>
      </c>
      <c r="H18" s="47"/>
      <c r="I18" s="57">
        <f>I17</f>
        <v>3.5579999999999998</v>
      </c>
      <c r="J18" s="57"/>
      <c r="K18" s="49">
        <f t="shared" si="3"/>
        <v>156.4453</v>
      </c>
      <c r="L18" s="50">
        <f t="shared" si="4"/>
        <v>606167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IF('3083'!K$84=1,'3083'!G18,0)</f>
        <v>43.97</v>
      </c>
      <c r="Y18" s="374"/>
      <c r="Z18" s="375">
        <v>1</v>
      </c>
      <c r="AA18" s="375"/>
      <c r="AB18" s="55">
        <f t="shared" si="0"/>
        <v>43.97</v>
      </c>
      <c r="AC18" s="56">
        <f t="shared" si="1"/>
        <v>170367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IF('3083'!K$84=1,'3083'!G19,0)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IF('3083'!K$84=1,'3083'!G20,0)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13.47</v>
      </c>
      <c r="E21" s="13">
        <v>14.53</v>
      </c>
      <c r="F21" s="13">
        <v>14.18</v>
      </c>
      <c r="G21" s="46">
        <f t="shared" si="2"/>
        <v>28</v>
      </c>
      <c r="H21" s="47"/>
      <c r="I21" s="57">
        <f>I20</f>
        <v>5.0890000000000004</v>
      </c>
      <c r="J21" s="57"/>
      <c r="K21" s="49">
        <f t="shared" si="3"/>
        <v>142.49199999999999</v>
      </c>
      <c r="L21" s="50">
        <f t="shared" si="4"/>
        <v>552103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IF('3083'!K$84=1,'3083'!G21,0)</f>
        <v>28</v>
      </c>
      <c r="Y21" s="374"/>
      <c r="Z21" s="375">
        <v>1</v>
      </c>
      <c r="AA21" s="375"/>
      <c r="AB21" s="55">
        <f t="shared" si="0"/>
        <v>28</v>
      </c>
      <c r="AC21" s="56">
        <f t="shared" si="1"/>
        <v>108489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IF('3083'!K$84=1,'3083'!G22,0)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IF('3083'!K$84=1,'3083'!G23,0)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IF('3083'!K$84=1,'3083'!G24,0)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IF('3083'!K$84=1,'3083'!G25,0)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44.24</v>
      </c>
      <c r="E26" s="62">
        <f>SUM(E10:E25)</f>
        <v>45.37</v>
      </c>
      <c r="F26" s="62"/>
      <c r="G26" s="62">
        <f>SUM(G10:G25)</f>
        <v>89.61</v>
      </c>
      <c r="H26" s="63"/>
      <c r="I26" s="63"/>
      <c r="J26" s="64"/>
      <c r="K26" s="65">
        <f>SUM(K10:K25)</f>
        <v>316.7713</v>
      </c>
      <c r="L26" s="66">
        <f>SUM(L10:L25)</f>
        <v>1227370</v>
      </c>
      <c r="N26" s="54"/>
      <c r="O26" s="67"/>
      <c r="P26" s="54"/>
      <c r="Q26" s="54"/>
      <c r="V26" s="376" t="s">
        <v>61</v>
      </c>
      <c r="W26" s="376"/>
      <c r="X26" s="365">
        <f>SUM(X10:X25)</f>
        <v>89.61</v>
      </c>
      <c r="Y26" s="365"/>
      <c r="Z26" s="377"/>
      <c r="AA26" s="378"/>
      <c r="AB26" s="68">
        <f>SUM(AB10:AB25)</f>
        <v>89.61</v>
      </c>
      <c r="AC26" s="69">
        <f>SUM(AC10:AC25)</f>
        <v>347204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0.5</v>
      </c>
      <c r="E35" s="13">
        <v>0.97</v>
      </c>
      <c r="F35" s="91">
        <v>0</v>
      </c>
      <c r="G35" s="46">
        <f t="shared" si="5"/>
        <v>1.47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4657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8.77</v>
      </c>
      <c r="E36" s="13">
        <v>7.4</v>
      </c>
      <c r="F36" s="91">
        <v>11</v>
      </c>
      <c r="G36" s="46">
        <f t="shared" si="5"/>
        <v>16.170000000000002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108096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9.27</v>
      </c>
      <c r="E37" s="62">
        <f>SUM(E28:E36)</f>
        <v>8.370000000000001</v>
      </c>
      <c r="F37" s="62"/>
      <c r="G37" s="62">
        <f>SUM(G28:G36)</f>
        <v>17.64</v>
      </c>
      <c r="H37" s="63"/>
      <c r="I37" s="13" t="s">
        <v>81</v>
      </c>
      <c r="J37" s="13"/>
      <c r="K37" s="13"/>
      <c r="L37" s="50">
        <f>SUM(L28:L36)</f>
        <v>112753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17116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17116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1357239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364320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316.7713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294516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89.61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83314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316.7713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294516</v>
      </c>
      <c r="N50" s="3"/>
      <c r="O50" s="1"/>
      <c r="V50" s="150" t="s">
        <v>97</v>
      </c>
      <c r="W50" s="151">
        <f>SUM(W47:W49)</f>
        <v>89.61</v>
      </c>
      <c r="X50" s="348" t="s">
        <v>98</v>
      </c>
      <c r="Y50" s="349"/>
      <c r="Z50" s="349"/>
      <c r="AA50" s="349"/>
      <c r="AB50" s="349"/>
      <c r="AC50" s="56">
        <f>IF(V2=75,0,AB49+AB48+AB47)</f>
        <v>83314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316.7713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89.61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1.603E-3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4.5300000000000001E-4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89.61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89.61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4.9700000000000005E-4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4.9700000000000005E-4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4.5300000000000001E-4</v>
      </c>
      <c r="AC58" s="56">
        <f>ROUND(Y58*AB58,0)</f>
        <v>1868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1.603E-3</v>
      </c>
      <c r="L59" s="50">
        <f>ROUND(I59*K59,0)</f>
        <v>6610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4.5300000000000001E-4</v>
      </c>
      <c r="AC66" s="56">
        <f>ROUND(Y66*AB66,0)</f>
        <v>43839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1.603E-3</v>
      </c>
      <c r="L67" s="50">
        <f>ROUND(I67*K67,0)</f>
        <v>155130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4.9700000000000005E-4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4.9700000000000005E-4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4.5300000000000001E-4</v>
      </c>
      <c r="AC69" s="56">
        <f>ROUND(Y69*AB69,0)</f>
        <v>-1095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1.603E-3</v>
      </c>
      <c r="L70" s="327">
        <f>ROUND(I70*K70,0)</f>
        <v>-3875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4.5300000000000001E-4</v>
      </c>
      <c r="AC70" s="56">
        <f>ROUND(Y70*AB70,0)</f>
        <v>849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1.603E-3</v>
      </c>
      <c r="L71" s="50">
        <f>ROUND(I71*K71,0)</f>
        <v>3005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4.9700000000000005E-4</v>
      </c>
      <c r="AC71" s="56">
        <f>ROUND(Y71*AB71,0)</f>
        <v>7060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4.9700000000000005E-4</v>
      </c>
      <c r="L72" s="50">
        <f>ROUND(I72*K72,0)</f>
        <v>7060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89.5</v>
      </c>
      <c r="AA74" s="175" t="s">
        <v>128</v>
      </c>
      <c r="AB74" s="176">
        <f>+K75</f>
        <v>360</v>
      </c>
      <c r="AC74" s="56">
        <f>ROUND(AB74*Z74,0)</f>
        <v>32220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88</v>
      </c>
      <c r="E75" s="177">
        <v>91</v>
      </c>
      <c r="F75" s="177">
        <v>0</v>
      </c>
      <c r="G75" s="179">
        <f>IF(E75=0,D75,E75)</f>
        <v>91</v>
      </c>
      <c r="H75" s="180"/>
      <c r="I75" s="181">
        <f>AVERAGE(G75,D75)</f>
        <v>89.5</v>
      </c>
      <c r="J75" s="182" t="s">
        <v>128</v>
      </c>
      <c r="K75" s="183">
        <v>360</v>
      </c>
      <c r="L75" s="50">
        <f>ROUND(K75*I75,0)</f>
        <v>32220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4.5300000000000001E-4</v>
      </c>
      <c r="AC76" s="56">
        <f>ROUND(Y76*AB76,0)</f>
        <v>15086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1.603E-3</v>
      </c>
      <c r="L77" s="50">
        <f>ROUND(I77*K77,0)</f>
        <v>53384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4.5300000000000001E-4</v>
      </c>
      <c r="AC77" s="56">
        <f>ROUND(Y77*AB77,0)</f>
        <v>308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1.603E-3</v>
      </c>
      <c r="L78" s="50">
        <f>ROUND(I78*K78,0)</f>
        <v>1091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547769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1906380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'3083'!AC81</f>
        <v>547769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547769</v>
      </c>
      <c r="L86" s="323">
        <f>IF(G26=0,0,IF(G26&gt;250,-(((250/G26)*K86)*IF(M86="H",0.02,0.05)),IF(M86="H",-0.02*K86,-0.05*K86)))</f>
        <v>-27388.45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1878991.55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1570040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1878991.55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1878991.55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1879267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187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246</v>
      </c>
      <c r="C123" s="224" t="s">
        <v>199</v>
      </c>
      <c r="K123" s="106"/>
    </row>
    <row r="124" spans="2:11" hidden="1" x14ac:dyDescent="0.3">
      <c r="B124" s="228" t="s">
        <v>247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41754.487800925897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1879288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-296.44999999995343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D154"/>
  <sheetViews>
    <sheetView topLeftCell="B2" zoomScale="80" zoomScaleNormal="80" workbookViewId="0">
      <selection activeCell="D23" sqref="D23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5" width="8.6640625" style="1"/>
    <col min="26" max="26" width="13.33203125" style="1" bestFit="1" customWidth="1"/>
    <col min="27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'3345'!B2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GulfstreamGoodwil LIFE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'3345'!G7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IF('3345'!K$84=1,'3345'!G10,0)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IF('3345'!K$84=1,'3345'!G11,0)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IF('3345'!K$84=1,'3345'!G12,0)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IF('3345'!K$84=1,'3345'!G13,0)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IF('3345'!K$84=1,'3345'!G14,0)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47.47</v>
      </c>
      <c r="E15" s="13">
        <v>47.54</v>
      </c>
      <c r="F15" s="13">
        <v>55.72</v>
      </c>
      <c r="G15" s="46">
        <f t="shared" si="2"/>
        <v>95.009999999999991</v>
      </c>
      <c r="H15" s="47"/>
      <c r="I15" s="57">
        <f>I14</f>
        <v>1.0109999999999999</v>
      </c>
      <c r="J15" s="57"/>
      <c r="K15" s="49">
        <f t="shared" si="3"/>
        <v>96.055099999999996</v>
      </c>
      <c r="L15" s="59">
        <f t="shared" si="4"/>
        <v>372177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IF('3345'!K$84=1,'3345'!G15,0)</f>
        <v>95.009999999999991</v>
      </c>
      <c r="Y15" s="374"/>
      <c r="Z15" s="375">
        <v>1</v>
      </c>
      <c r="AA15" s="375"/>
      <c r="AB15" s="55">
        <f t="shared" si="0"/>
        <v>95.01</v>
      </c>
      <c r="AC15" s="60">
        <f t="shared" si="1"/>
        <v>368128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IF('3345'!K$84=1,'3345'!G16,0)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IF('3345'!K$84=1,'3345'!G17,0)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0.52</v>
      </c>
      <c r="E18" s="13">
        <v>0.48</v>
      </c>
      <c r="F18" s="13">
        <v>0.6</v>
      </c>
      <c r="G18" s="46">
        <f t="shared" si="2"/>
        <v>1</v>
      </c>
      <c r="H18" s="47"/>
      <c r="I18" s="57">
        <f>I17</f>
        <v>3.5579999999999998</v>
      </c>
      <c r="J18" s="57"/>
      <c r="K18" s="49">
        <f t="shared" si="3"/>
        <v>3.5579999999999998</v>
      </c>
      <c r="L18" s="50">
        <f t="shared" si="4"/>
        <v>13786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IF('3345'!K$84=1,'3345'!G18,0)</f>
        <v>1</v>
      </c>
      <c r="Y18" s="374"/>
      <c r="Z18" s="375">
        <v>1</v>
      </c>
      <c r="AA18" s="375"/>
      <c r="AB18" s="55">
        <f t="shared" si="0"/>
        <v>1</v>
      </c>
      <c r="AC18" s="56">
        <f t="shared" si="1"/>
        <v>3875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IF('3345'!K$84=1,'3345'!G19,0)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IF('3345'!K$84=1,'3345'!G20,0)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IF('3345'!K$84=1,'3345'!G21,0)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IF('3345'!K$84=1,'3345'!G22,0)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IF('3345'!K$84=1,'3345'!G23,0)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IF('3345'!K$84=1,'3345'!G24,0)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IF('3345'!K$84=1,'3345'!G25,0)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47.99</v>
      </c>
      <c r="E26" s="62">
        <f>SUM(E10:E25)</f>
        <v>48.019999999999996</v>
      </c>
      <c r="F26" s="62"/>
      <c r="G26" s="62">
        <f>SUM(G10:G25)</f>
        <v>96.009999999999991</v>
      </c>
      <c r="H26" s="63"/>
      <c r="I26" s="63"/>
      <c r="J26" s="64"/>
      <c r="K26" s="65">
        <f>SUM(K10:K25)</f>
        <v>99.613100000000003</v>
      </c>
      <c r="L26" s="66">
        <f>SUM(L10:L25)</f>
        <v>385963</v>
      </c>
      <c r="N26" s="54"/>
      <c r="O26" s="67"/>
      <c r="P26" s="54"/>
      <c r="Q26" s="54"/>
      <c r="V26" s="376" t="s">
        <v>61</v>
      </c>
      <c r="W26" s="376"/>
      <c r="X26" s="365">
        <f>SUM(X10:X25)</f>
        <v>96.009999999999991</v>
      </c>
      <c r="Y26" s="365"/>
      <c r="Z26" s="377"/>
      <c r="AA26" s="378"/>
      <c r="AB26" s="68">
        <f>SUM(AB10:AB25)</f>
        <v>96.01</v>
      </c>
      <c r="AC26" s="69">
        <f>SUM(AC10:AC25)</f>
        <v>372003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0.5</v>
      </c>
      <c r="E34" s="13">
        <v>0.54</v>
      </c>
      <c r="F34" s="91">
        <v>1</v>
      </c>
      <c r="G34" s="46">
        <f t="shared" si="5"/>
        <v>1.04</v>
      </c>
      <c r="H34" s="79"/>
      <c r="I34" s="92" t="s">
        <v>77</v>
      </c>
      <c r="J34" s="81">
        <v>251</v>
      </c>
      <c r="K34" s="82">
        <v>835</v>
      </c>
      <c r="L34" s="83">
        <f t="shared" si="7"/>
        <v>868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12</v>
      </c>
      <c r="E35" s="13">
        <v>12</v>
      </c>
      <c r="F35" s="91">
        <v>9.5</v>
      </c>
      <c r="G35" s="46">
        <f t="shared" si="5"/>
        <v>24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76032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34.97</v>
      </c>
      <c r="E36" s="13">
        <v>35</v>
      </c>
      <c r="F36" s="91">
        <v>35</v>
      </c>
      <c r="G36" s="46">
        <f t="shared" si="5"/>
        <v>69.97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467749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47.47</v>
      </c>
      <c r="E37" s="62">
        <f>SUM(E28:E36)</f>
        <v>47.54</v>
      </c>
      <c r="F37" s="62"/>
      <c r="G37" s="62">
        <f>SUM(G28:G36)</f>
        <v>95.009999999999991</v>
      </c>
      <c r="H37" s="63"/>
      <c r="I37" s="13" t="s">
        <v>81</v>
      </c>
      <c r="J37" s="13"/>
      <c r="K37" s="13"/>
      <c r="L37" s="50">
        <f>SUM(L28:L36)</f>
        <v>544649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18338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18338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948950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390341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99.613100000000003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92615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96.01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89265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99.613100000000003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92615</v>
      </c>
      <c r="N50" s="3"/>
      <c r="O50" s="1"/>
      <c r="V50" s="150" t="s">
        <v>97</v>
      </c>
      <c r="W50" s="151">
        <f>SUM(W47:W49)</f>
        <v>96.01</v>
      </c>
      <c r="X50" s="348" t="s">
        <v>98</v>
      </c>
      <c r="Y50" s="349"/>
      <c r="Z50" s="349"/>
      <c r="AA50" s="349"/>
      <c r="AB50" s="349"/>
      <c r="AC50" s="56">
        <f>IF(V2=75,0,AB49+AB48+AB47)</f>
        <v>89265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99.613100000000003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96.01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5.04E-4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4.86E-4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96.009999999999991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96.009999999999991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5.3300000000000005E-4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5.3300000000000005E-4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4.86E-4</v>
      </c>
      <c r="AC58" s="56">
        <f>ROUND(Y58*AB58,0)</f>
        <v>2004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5.04E-4</v>
      </c>
      <c r="L59" s="50">
        <f>ROUND(I59*K59,0)</f>
        <v>2078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4.86E-4</v>
      </c>
      <c r="AC66" s="56">
        <f>ROUND(Y66*AB66,0)</f>
        <v>47032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5.04E-4</v>
      </c>
      <c r="L67" s="50">
        <f>ROUND(I67*K67,0)</f>
        <v>48774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5.3300000000000005E-4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5.3300000000000005E-4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4.86E-4</v>
      </c>
      <c r="AC69" s="56">
        <f>ROUND(Y69*AB69,0)</f>
        <v>-1175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5.04E-4</v>
      </c>
      <c r="L70" s="327">
        <f>ROUND(I70*K70,0)</f>
        <v>-1218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4.86E-4</v>
      </c>
      <c r="AC70" s="56">
        <f>ROUND(Y70*AB70,0)</f>
        <v>911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5.04E-4</v>
      </c>
      <c r="L71" s="50">
        <f>ROUND(I71*K71,0)</f>
        <v>945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5.3300000000000005E-4</v>
      </c>
      <c r="AC71" s="56">
        <f>ROUND(Y71*AB71,0)</f>
        <v>7572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5.3300000000000005E-4</v>
      </c>
      <c r="L72" s="50">
        <f>ROUND(I72*K72,0)</f>
        <v>7572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85.5</v>
      </c>
      <c r="AA74" s="175" t="s">
        <v>128</v>
      </c>
      <c r="AB74" s="176">
        <f>+K75</f>
        <v>360</v>
      </c>
      <c r="AC74" s="56">
        <f>ROUND(AB74*Z74,0)</f>
        <v>30780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87</v>
      </c>
      <c r="E75" s="177">
        <v>84</v>
      </c>
      <c r="F75" s="177">
        <v>0</v>
      </c>
      <c r="G75" s="179">
        <f>IF(E75=0,D75,E75)</f>
        <v>84</v>
      </c>
      <c r="H75" s="180"/>
      <c r="I75" s="181">
        <f>AVERAGE(G75,D75)</f>
        <v>85.5</v>
      </c>
      <c r="J75" s="182" t="s">
        <v>128</v>
      </c>
      <c r="K75" s="183">
        <v>360</v>
      </c>
      <c r="L75" s="50">
        <f>ROUND(K75*I75,0)</f>
        <v>30780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4.86E-4</v>
      </c>
      <c r="AC76" s="56">
        <f>ROUND(Y76*AB76,0)</f>
        <v>16185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5.04E-4</v>
      </c>
      <c r="L77" s="50">
        <f>ROUND(I77*K77,0)</f>
        <v>16785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4.86E-4</v>
      </c>
      <c r="AC77" s="56">
        <f>ROUND(Y77*AB77,0)</f>
        <v>331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5.04E-4</v>
      </c>
      <c r="L78" s="50">
        <f>ROUND(I78*K78,0)</f>
        <v>343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583246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1147624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'3345'!AC81</f>
        <v>583246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583246</v>
      </c>
      <c r="L86" s="323">
        <f>IF(G26=0,0,IF(G26&gt;250,-(((250/G26)*K86)*IF(M86="H",0.02,0.05)),IF(M86="H",-0.02*K86,-0.05*K86)))</f>
        <v>-29162.300000000003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1118461.7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926383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1118461.7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1118461.7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1118032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250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251</v>
      </c>
      <c r="C123" s="224" t="s">
        <v>199</v>
      </c>
      <c r="K123" s="106"/>
    </row>
    <row r="124" spans="2:11" hidden="1" x14ac:dyDescent="0.3">
      <c r="B124" s="228" t="s">
        <v>252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0</v>
      </c>
      <c r="C135" s="230"/>
      <c r="K135" s="106"/>
    </row>
    <row r="136" spans="2:14" hidden="1" x14ac:dyDescent="0.3">
      <c r="B136" s="231">
        <f>NvsEndTime</f>
        <v>41754.487824074102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1118053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408.69999999995343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'3347'!B2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Leadership Academy 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'3347'!G7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IF('3347'!K$84=1,'3347'!G10,0)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IF('3347'!K$84=1,'3347'!G11,0)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IF('3347'!K$84=1,'3347'!G12,0)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IF('3347'!K$84=1,'3347'!G13,0)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58.17</v>
      </c>
      <c r="E14" s="13">
        <v>46.03</v>
      </c>
      <c r="F14" s="13">
        <v>85.89</v>
      </c>
      <c r="G14" s="46">
        <f t="shared" si="2"/>
        <v>104.2</v>
      </c>
      <c r="H14" s="47"/>
      <c r="I14" s="57">
        <v>1.0109999999999999</v>
      </c>
      <c r="J14" s="57"/>
      <c r="K14" s="49">
        <f t="shared" si="3"/>
        <v>105.3462</v>
      </c>
      <c r="L14" s="50">
        <f t="shared" si="4"/>
        <v>408177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IF('3347'!K$84=1,'3347'!G14,0)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13.34</v>
      </c>
      <c r="E15" s="13">
        <v>7.99</v>
      </c>
      <c r="F15" s="13">
        <v>20.010000000000002</v>
      </c>
      <c r="G15" s="46">
        <f t="shared" si="2"/>
        <v>21.33</v>
      </c>
      <c r="H15" s="47"/>
      <c r="I15" s="57">
        <f>I14</f>
        <v>1.0109999999999999</v>
      </c>
      <c r="J15" s="57"/>
      <c r="K15" s="49">
        <f t="shared" si="3"/>
        <v>21.564599999999999</v>
      </c>
      <c r="L15" s="59">
        <f t="shared" si="4"/>
        <v>83555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IF('3347'!K$84=1,'3347'!G15,0)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IF('3347'!K$84=1,'3347'!G16,0)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IF('3347'!K$84=1,'3347'!G17,0)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IF('3347'!K$84=1,'3347'!G18,0)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IF('3347'!K$84=1,'3347'!G19,0)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IF('3347'!K$84=1,'3347'!G20,0)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IF('3347'!K$84=1,'3347'!G21,0)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IF('3347'!K$84=1,'3347'!G22,0)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IF('3347'!K$84=1,'3347'!G23,0)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1.59</v>
      </c>
      <c r="E24" s="13">
        <v>1.1499999999999999</v>
      </c>
      <c r="F24" s="13">
        <v>2.38</v>
      </c>
      <c r="G24" s="46">
        <f t="shared" si="2"/>
        <v>2.74</v>
      </c>
      <c r="H24" s="47"/>
      <c r="I24" s="57">
        <f>I23</f>
        <v>1.145</v>
      </c>
      <c r="J24" s="57"/>
      <c r="K24" s="49">
        <f t="shared" si="3"/>
        <v>3.1373000000000002</v>
      </c>
      <c r="L24" s="50">
        <f t="shared" si="4"/>
        <v>12156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IF('3347'!K$84=1,'3347'!G24,0)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5.29</v>
      </c>
      <c r="E25" s="13">
        <v>6.01</v>
      </c>
      <c r="F25" s="13">
        <v>7.53</v>
      </c>
      <c r="G25" s="46">
        <f t="shared" si="2"/>
        <v>11.3</v>
      </c>
      <c r="H25" s="47"/>
      <c r="I25" s="57">
        <v>1.0109999999999999</v>
      </c>
      <c r="J25" s="57"/>
      <c r="K25" s="49">
        <f t="shared" si="3"/>
        <v>11.424300000000001</v>
      </c>
      <c r="L25" s="50">
        <f t="shared" si="4"/>
        <v>44265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IF('3347'!K$84=1,'3347'!G25,0)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78.390000000000015</v>
      </c>
      <c r="E26" s="62">
        <f>SUM(E10:E25)</f>
        <v>61.18</v>
      </c>
      <c r="F26" s="62"/>
      <c r="G26" s="62">
        <f>SUM(G10:G25)</f>
        <v>139.57000000000002</v>
      </c>
      <c r="H26" s="63"/>
      <c r="I26" s="63"/>
      <c r="J26" s="64"/>
      <c r="K26" s="65">
        <f>SUM(K10:K25)</f>
        <v>141.47239999999999</v>
      </c>
      <c r="L26" s="66">
        <f>SUM(L10:L25)</f>
        <v>548153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13.34</v>
      </c>
      <c r="E34" s="13">
        <v>7.99</v>
      </c>
      <c r="F34" s="91">
        <v>9</v>
      </c>
      <c r="G34" s="46">
        <f t="shared" si="5"/>
        <v>21.33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17811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13.34</v>
      </c>
      <c r="E37" s="62">
        <f>SUM(E28:E36)</f>
        <v>7.99</v>
      </c>
      <c r="F37" s="62"/>
      <c r="G37" s="62">
        <f>SUM(G28:G36)</f>
        <v>21.33</v>
      </c>
      <c r="H37" s="63"/>
      <c r="I37" s="13" t="s">
        <v>81</v>
      </c>
      <c r="J37" s="13"/>
      <c r="K37" s="13"/>
      <c r="L37" s="50">
        <f>SUM(L28:L36)</f>
        <v>17811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26658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592622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141.47239999999999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131533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141.47239999999999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131533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141.47239999999999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7.1599999999999995E-4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139.57000000000002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7.7499999999999997E-4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7.1599999999999995E-4</v>
      </c>
      <c r="L59" s="50">
        <f>ROUND(I59*K59,0)</f>
        <v>2952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7.1599999999999995E-4</v>
      </c>
      <c r="L67" s="50">
        <f>ROUND(I67*K67,0)</f>
        <v>69291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7.7499999999999997E-4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7.1599999999999995E-4</v>
      </c>
      <c r="L70" s="327">
        <f>ROUND(I70*K70,0)</f>
        <v>-1731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7.1599999999999995E-4</v>
      </c>
      <c r="L71" s="50">
        <f>ROUND(I71*K71,0)</f>
        <v>1342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7.7499999999999997E-4</v>
      </c>
      <c r="L72" s="50">
        <f>ROUND(I72*K72,0)</f>
        <v>11010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60.5</v>
      </c>
      <c r="AA74" s="175" t="s">
        <v>128</v>
      </c>
      <c r="AB74" s="176">
        <f>+K75</f>
        <v>360</v>
      </c>
      <c r="AC74" s="56">
        <f>ROUND(AB74*Z74,0)</f>
        <v>21780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51</v>
      </c>
      <c r="E75" s="177">
        <v>70</v>
      </c>
      <c r="F75" s="177">
        <v>0</v>
      </c>
      <c r="G75" s="179">
        <f>IF(E75=0,D75,E75)</f>
        <v>70</v>
      </c>
      <c r="H75" s="180"/>
      <c r="I75" s="181">
        <f>AVERAGE(G75,D75)</f>
        <v>60.5</v>
      </c>
      <c r="J75" s="182" t="s">
        <v>128</v>
      </c>
      <c r="K75" s="183">
        <v>360</v>
      </c>
      <c r="L75" s="50">
        <f>ROUND(K75*I75,0)</f>
        <v>21780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7.1599999999999995E-4</v>
      </c>
      <c r="L77" s="50">
        <f>ROUND(I77*K77,0)</f>
        <v>23845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7.1599999999999995E-4</v>
      </c>
      <c r="L78" s="50">
        <f>ROUND(I78*K78,0)</f>
        <v>487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21780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853131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'3347'!AC81</f>
        <v>21780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853131</v>
      </c>
      <c r="L86" s="323">
        <f>IF(G26=0,0,IF(G26&gt;250,-(((250/G26)*K86)*IF(M86="H",0.02,0.05)),IF(M86="H",-0.02*K86,-0.05*K86)))</f>
        <v>-42656.55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810474.45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667959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810474.45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810474.45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812257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31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253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254</v>
      </c>
      <c r="C123" s="224" t="s">
        <v>199</v>
      </c>
      <c r="K123" s="106"/>
    </row>
    <row r="124" spans="2:11" hidden="1" x14ac:dyDescent="0.3">
      <c r="B124" s="228" t="s">
        <v>255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0</v>
      </c>
      <c r="C135" s="230"/>
      <c r="K135" s="106"/>
    </row>
    <row r="136" spans="2:14" hidden="1" x14ac:dyDescent="0.3">
      <c r="B136" s="231">
        <f>NvsEndTime</f>
        <v>41754.487835648099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812288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-1813.5500000000466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D154"/>
  <sheetViews>
    <sheetView topLeftCell="B2" zoomScale="80" zoomScaleNormal="80" workbookViewId="0">
      <selection activeCell="D31" sqref="D31:D32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Imagine Sch-Chancellor Campus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'3381'!G7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179.18</v>
      </c>
      <c r="E10" s="45">
        <v>170.42</v>
      </c>
      <c r="F10" s="45">
        <v>223.03</v>
      </c>
      <c r="G10" s="46">
        <f>D10+E10</f>
        <v>349.6</v>
      </c>
      <c r="H10" s="47"/>
      <c r="I10" s="48">
        <v>1.125</v>
      </c>
      <c r="J10" s="48"/>
      <c r="K10" s="49">
        <f>ROUND(G10*I10,4)</f>
        <v>393.3</v>
      </c>
      <c r="L10" s="50">
        <f>ROUND(ROUND(K10*$G$7,4)*($K$7),0)</f>
        <v>1523890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IF('3381'!K$84=1,'3381'!G10,0)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30.93</v>
      </c>
      <c r="E11" s="13">
        <v>38.159999999999997</v>
      </c>
      <c r="F11" s="13">
        <v>39.19</v>
      </c>
      <c r="G11" s="46">
        <f t="shared" ref="G11:G25" si="2">D11+E11</f>
        <v>69.09</v>
      </c>
      <c r="H11" s="47"/>
      <c r="I11" s="57">
        <f>I10</f>
        <v>1.125</v>
      </c>
      <c r="J11" s="57"/>
      <c r="K11" s="49">
        <f t="shared" ref="K11:K25" si="3">ROUND(G11*I11,4)</f>
        <v>77.726299999999995</v>
      </c>
      <c r="L11" s="50">
        <f t="shared" ref="L11:L25" si="4">ROUND(ROUND(K11*$G$7,4)*($K$7),0)</f>
        <v>301160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IF('3381'!K$84=1,'3381'!G11,0)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227.61</v>
      </c>
      <c r="E12" s="13">
        <v>232.73</v>
      </c>
      <c r="F12" s="13">
        <v>279.31</v>
      </c>
      <c r="G12" s="46">
        <f t="shared" si="2"/>
        <v>460.34000000000003</v>
      </c>
      <c r="H12" s="47"/>
      <c r="I12" s="57">
        <v>1</v>
      </c>
      <c r="J12" s="57"/>
      <c r="K12" s="49">
        <f t="shared" si="3"/>
        <v>460.34</v>
      </c>
      <c r="L12" s="50">
        <f t="shared" si="4"/>
        <v>1783645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IF('3381'!K$84=1,'3381'!G12,0)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51.03</v>
      </c>
      <c r="E13" s="13">
        <v>53.06</v>
      </c>
      <c r="F13" s="13">
        <v>64.34</v>
      </c>
      <c r="G13" s="46">
        <f t="shared" si="2"/>
        <v>104.09</v>
      </c>
      <c r="H13" s="47"/>
      <c r="I13" s="57">
        <f>I12</f>
        <v>1</v>
      </c>
      <c r="J13" s="57"/>
      <c r="K13" s="49">
        <f t="shared" si="3"/>
        <v>104.09</v>
      </c>
      <c r="L13" s="50">
        <f t="shared" si="4"/>
        <v>403310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IF('3381'!K$84=1,'3381'!G13,0)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IF('3381'!K$84=1,'3381'!G14,0)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IF('3381'!K$84=1,'3381'!G15,0)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IF('3381'!K$84=1,'3381'!G16,0)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IF('3381'!K$84=1,'3381'!G17,0)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IF('3381'!K$84=1,'3381'!G18,0)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IF('3381'!K$84=1,'3381'!G19,0)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IF('3381'!K$84=1,'3381'!G20,0)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IF('3381'!K$84=1,'3381'!G21,0)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6.9</v>
      </c>
      <c r="E22" s="13">
        <v>6.52</v>
      </c>
      <c r="F22" s="13">
        <v>12.21</v>
      </c>
      <c r="G22" s="46">
        <f t="shared" si="2"/>
        <v>13.42</v>
      </c>
      <c r="H22" s="47"/>
      <c r="I22" s="57">
        <v>1.145</v>
      </c>
      <c r="J22" s="57"/>
      <c r="K22" s="49">
        <f t="shared" si="3"/>
        <v>15.3659</v>
      </c>
      <c r="L22" s="50">
        <f t="shared" si="4"/>
        <v>59537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IF('3381'!K$84=1,'3381'!G22,0)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2.76</v>
      </c>
      <c r="E23" s="13">
        <v>2.74</v>
      </c>
      <c r="F23" s="13">
        <v>0</v>
      </c>
      <c r="G23" s="46">
        <f t="shared" si="2"/>
        <v>5.5</v>
      </c>
      <c r="H23" s="47"/>
      <c r="I23" s="57">
        <f>I22</f>
        <v>1.145</v>
      </c>
      <c r="J23" s="57"/>
      <c r="K23" s="49">
        <f t="shared" si="3"/>
        <v>6.2975000000000003</v>
      </c>
      <c r="L23" s="50">
        <f t="shared" si="4"/>
        <v>24400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IF('3381'!K$84=1,'3381'!G23,0)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IF('3381'!K$84=1,'3381'!G24,0)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IF('3381'!K$84=1,'3381'!G25,0)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498.40999999999997</v>
      </c>
      <c r="E26" s="62">
        <f>SUM(E10:E25)</f>
        <v>503.62999999999994</v>
      </c>
      <c r="F26" s="62"/>
      <c r="G26" s="62">
        <f>SUM(G10:G25)</f>
        <v>1002.0400000000001</v>
      </c>
      <c r="H26" s="63"/>
      <c r="I26" s="63"/>
      <c r="J26" s="64"/>
      <c r="K26" s="65">
        <f>SUM(K10:K25)</f>
        <v>1057.1196999999997</v>
      </c>
      <c r="L26" s="66">
        <f>SUM(L10:L25)</f>
        <v>4095942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30.44</v>
      </c>
      <c r="E28" s="13">
        <v>37.64</v>
      </c>
      <c r="F28" s="78">
        <v>28.3</v>
      </c>
      <c r="G28" s="46">
        <f t="shared" ref="G28:G36" si="5">D28+E28</f>
        <v>68.08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71280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0.49</v>
      </c>
      <c r="E29" s="13">
        <v>0.52</v>
      </c>
      <c r="F29" s="91">
        <v>1</v>
      </c>
      <c r="G29" s="46">
        <f t="shared" si="5"/>
        <v>1.01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3414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50.07</v>
      </c>
      <c r="E31" s="13">
        <v>52.03</v>
      </c>
      <c r="F31" s="91">
        <v>51.54</v>
      </c>
      <c r="G31" s="46">
        <f t="shared" si="5"/>
        <v>102.1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119763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0.96</v>
      </c>
      <c r="E32" s="13">
        <v>1.03</v>
      </c>
      <c r="F32" s="91">
        <v>1</v>
      </c>
      <c r="G32" s="46">
        <f t="shared" si="5"/>
        <v>1.99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6977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81.96</v>
      </c>
      <c r="E37" s="62">
        <f>SUM(E28:E36)</f>
        <v>91.22</v>
      </c>
      <c r="F37" s="62"/>
      <c r="G37" s="62">
        <f>SUM(G28:G36)</f>
        <v>173.18</v>
      </c>
      <c r="H37" s="63"/>
      <c r="I37" s="13" t="s">
        <v>81</v>
      </c>
      <c r="J37" s="13"/>
      <c r="K37" s="13"/>
      <c r="L37" s="50">
        <f>SUM(L28:L36)</f>
        <v>201434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191390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4488766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486.3922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661386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570.72749999999996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529357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1057.1197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1190743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1057.1196999999997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5.3499999999999997E-3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1002.0400000000001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5.5620000000000001E-3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5.3499999999999997E-3</v>
      </c>
      <c r="L59" s="50">
        <f>ROUND(I59*K59,0)</f>
        <v>22060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5.3499999999999997E-3</v>
      </c>
      <c r="L67" s="50">
        <f>ROUND(I67*K67,0)</f>
        <v>517744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5.5620000000000001E-3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5.3499999999999997E-3</v>
      </c>
      <c r="L70" s="327">
        <f>ROUND(I70*K70,0)</f>
        <v>-12934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5.3499999999999997E-3</v>
      </c>
      <c r="L71" s="50">
        <f>ROUND(I71*K71,0)</f>
        <v>10030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5.5620000000000001E-3</v>
      </c>
      <c r="L72" s="50">
        <f>ROUND(I72*K72,0)</f>
        <v>79015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5.3499999999999997E-3</v>
      </c>
      <c r="L77" s="50">
        <f>ROUND(I77*K77,0)</f>
        <v>178170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5.3499999999999997E-3</v>
      </c>
      <c r="L78" s="50">
        <f>ROUND(I78*K78,0)</f>
        <v>3641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6477235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'3381'!AC81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6477235</v>
      </c>
      <c r="L86" s="323">
        <f>IF(G26=0,0,IF(G26&gt;250,-(((250/G26)*K86)*IF(M86="H",0.02,0.05)),IF(M86="H",-0.02*K86,-0.05*K86)))</f>
        <v>-80800.604267294708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6396434.3957327055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5339784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6396434.3957327055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6396434.3957327055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243061.14573270531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6381166.4500000002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231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256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257</v>
      </c>
      <c r="C123" s="224" t="s">
        <v>199</v>
      </c>
      <c r="K123" s="106"/>
    </row>
    <row r="124" spans="2:11" hidden="1" x14ac:dyDescent="0.3">
      <c r="B124" s="228" t="s">
        <v>258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41754.487858796303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6381397.4500000002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15036.945732705295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'3382'!B2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Glades Acad Elem School,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'3382'!G7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31.1</v>
      </c>
      <c r="E10" s="45">
        <v>29.57</v>
      </c>
      <c r="F10" s="45">
        <v>34.25</v>
      </c>
      <c r="G10" s="46">
        <f>D10+E10</f>
        <v>60.67</v>
      </c>
      <c r="H10" s="47"/>
      <c r="I10" s="48">
        <v>1.125</v>
      </c>
      <c r="J10" s="48"/>
      <c r="K10" s="49">
        <f>ROUND(G10*I10,4)</f>
        <v>68.253799999999998</v>
      </c>
      <c r="L10" s="50">
        <f>ROUND(ROUND(K10*$G$7,4)*($K$7),0)</f>
        <v>264458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IF('3382'!K$84=1,'3382'!G10,0)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4.99</v>
      </c>
      <c r="E11" s="13">
        <v>4.49</v>
      </c>
      <c r="F11" s="13">
        <v>5.83</v>
      </c>
      <c r="G11" s="46">
        <f t="shared" ref="G11:G25" si="2">D11+E11</f>
        <v>9.48</v>
      </c>
      <c r="H11" s="47"/>
      <c r="I11" s="57">
        <f>I10</f>
        <v>1.125</v>
      </c>
      <c r="J11" s="57"/>
      <c r="K11" s="49">
        <f t="shared" ref="K11:K25" si="3">ROUND(G11*I11,4)</f>
        <v>10.664999999999999</v>
      </c>
      <c r="L11" s="50">
        <f t="shared" ref="L11:L25" si="4">ROUND(ROUND(K11*$G$7,4)*($K$7),0)</f>
        <v>41323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IF('3382'!K$84=1,'3382'!G11,0)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16.559999999999999</v>
      </c>
      <c r="E12" s="13">
        <v>15.57</v>
      </c>
      <c r="F12" s="13">
        <v>18.25</v>
      </c>
      <c r="G12" s="46">
        <f t="shared" si="2"/>
        <v>32.129999999999995</v>
      </c>
      <c r="H12" s="47"/>
      <c r="I12" s="57">
        <v>1</v>
      </c>
      <c r="J12" s="57"/>
      <c r="K12" s="49">
        <f t="shared" si="3"/>
        <v>32.130000000000003</v>
      </c>
      <c r="L12" s="50">
        <f t="shared" si="4"/>
        <v>124492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IF('3382'!K$84=1,'3382'!G12,0)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6</v>
      </c>
      <c r="E13" s="13">
        <v>5.5</v>
      </c>
      <c r="F13" s="13">
        <v>7.05</v>
      </c>
      <c r="G13" s="46">
        <f t="shared" si="2"/>
        <v>11.5</v>
      </c>
      <c r="H13" s="47"/>
      <c r="I13" s="57">
        <f>I12</f>
        <v>1</v>
      </c>
      <c r="J13" s="57"/>
      <c r="K13" s="49">
        <f t="shared" si="3"/>
        <v>11.5</v>
      </c>
      <c r="L13" s="50">
        <f t="shared" si="4"/>
        <v>44558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IF('3382'!K$84=1,'3382'!G13,0)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IF('3382'!K$84=1,'3382'!G14,0)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IF('3382'!K$84=1,'3382'!G15,0)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IF('3382'!K$84=1,'3382'!G16,0)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IF('3382'!K$84=1,'3382'!G17,0)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IF('3382'!K$84=1,'3382'!G18,0)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IF('3382'!K$84=1,'3382'!G19,0)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IF('3382'!K$84=1,'3382'!G20,0)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IF('3382'!K$84=1,'3382'!G21,0)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1.36</v>
      </c>
      <c r="E22" s="13">
        <v>1.36</v>
      </c>
      <c r="F22" s="13">
        <v>2.5</v>
      </c>
      <c r="G22" s="46">
        <f t="shared" si="2"/>
        <v>2.72</v>
      </c>
      <c r="H22" s="47"/>
      <c r="I22" s="57">
        <v>1.145</v>
      </c>
      <c r="J22" s="57"/>
      <c r="K22" s="49">
        <f t="shared" si="3"/>
        <v>3.1143999999999998</v>
      </c>
      <c r="L22" s="50">
        <f t="shared" si="4"/>
        <v>12067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IF('3382'!K$84=1,'3382'!G22,0)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0.9</v>
      </c>
      <c r="E23" s="13">
        <v>0.9</v>
      </c>
      <c r="F23" s="13">
        <v>0</v>
      </c>
      <c r="G23" s="46">
        <f t="shared" si="2"/>
        <v>1.8</v>
      </c>
      <c r="H23" s="47"/>
      <c r="I23" s="57">
        <f>I22</f>
        <v>1.145</v>
      </c>
      <c r="J23" s="57"/>
      <c r="K23" s="49">
        <f t="shared" si="3"/>
        <v>2.0609999999999999</v>
      </c>
      <c r="L23" s="50">
        <f t="shared" si="4"/>
        <v>7986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IF('3382'!K$84=1,'3382'!G23,0)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IF('3382'!K$84=1,'3382'!G24,0)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IF('3382'!K$84=1,'3382'!G25,0)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60.910000000000004</v>
      </c>
      <c r="E26" s="62">
        <f>SUM(E10:E25)</f>
        <v>57.39</v>
      </c>
      <c r="F26" s="62"/>
      <c r="G26" s="62">
        <f>SUM(G10:G25)</f>
        <v>118.3</v>
      </c>
      <c r="H26" s="63"/>
      <c r="I26" s="63"/>
      <c r="J26" s="64"/>
      <c r="K26" s="65">
        <f>SUM(K10:K25)</f>
        <v>127.7242</v>
      </c>
      <c r="L26" s="66">
        <f>SUM(L10:L25)</f>
        <v>494884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4.49</v>
      </c>
      <c r="E28" s="13">
        <v>4.4800000000000004</v>
      </c>
      <c r="F28" s="78">
        <v>6.5</v>
      </c>
      <c r="G28" s="46">
        <f t="shared" ref="G28:G36" si="5">D28+E28</f>
        <v>8.9700000000000006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9392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0.5</v>
      </c>
      <c r="E29" s="13">
        <v>0.01</v>
      </c>
      <c r="F29" s="91">
        <v>0.5</v>
      </c>
      <c r="G29" s="46">
        <f t="shared" si="5"/>
        <v>0.51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1724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5.5</v>
      </c>
      <c r="E31" s="13">
        <v>5</v>
      </c>
      <c r="F31" s="91">
        <v>2</v>
      </c>
      <c r="G31" s="46">
        <f t="shared" si="5"/>
        <v>10.5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12317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0.5</v>
      </c>
      <c r="E32" s="13">
        <v>0.5</v>
      </c>
      <c r="F32" s="91">
        <v>0</v>
      </c>
      <c r="G32" s="46">
        <f t="shared" si="5"/>
        <v>1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3506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10.99</v>
      </c>
      <c r="E37" s="62">
        <f>SUM(E28:E36)</f>
        <v>9.99</v>
      </c>
      <c r="F37" s="62"/>
      <c r="G37" s="62">
        <f>SUM(G28:G36)</f>
        <v>20.98</v>
      </c>
      <c r="H37" s="63"/>
      <c r="I37" s="13" t="s">
        <v>81</v>
      </c>
      <c r="J37" s="13"/>
      <c r="K37" s="13"/>
      <c r="L37" s="50">
        <f>SUM(L28:L36)</f>
        <v>26939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22595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544418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82.033200000000008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111547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45.691000000000003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42379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127.72420000000001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153926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127.7242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6.4599999999999998E-4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118.3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6.5700000000000003E-4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6.4599999999999998E-4</v>
      </c>
      <c r="L59" s="50">
        <f>ROUND(I59*K59,0)</f>
        <v>2664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6.4599999999999998E-4</v>
      </c>
      <c r="L67" s="50">
        <f>ROUND(I67*K67,0)</f>
        <v>62516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6.5700000000000003E-4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6.4599999999999998E-4</v>
      </c>
      <c r="L70" s="327">
        <f>ROUND(I70*K70,0)</f>
        <v>-1562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6.4599999999999998E-4</v>
      </c>
      <c r="L71" s="50">
        <f>ROUND(I71*K71,0)</f>
        <v>1211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6.5700000000000003E-4</v>
      </c>
      <c r="L72" s="50">
        <f>ROUND(I72*K72,0)</f>
        <v>9333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6.4599999999999998E-4</v>
      </c>
      <c r="L77" s="50">
        <f>ROUND(I77*K77,0)</f>
        <v>21514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6.4599999999999998E-4</v>
      </c>
      <c r="L78" s="50">
        <f>ROUND(I78*K78,0)</f>
        <v>440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794460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'3382'!AC81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379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794460</v>
      </c>
      <c r="L86" s="323">
        <f>IF(G26=0,0,IF(G26&gt;250,-(((250/G26)*K86)*IF(M86="H",0.02,0.05)),IF(M86="H",-0.02*K86,-0.05*K86)))</f>
        <v>-15889.2</v>
      </c>
      <c r="M86" s="210" t="str">
        <f>IF(B123="3396","H",IF(B123="2801","H",IF(B123="2911","H",IF(B123="3382","H"," "))))</f>
        <v>H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778570.8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659160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778570.8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778570.8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777909.28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259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260</v>
      </c>
      <c r="C123" s="224" t="s">
        <v>199</v>
      </c>
      <c r="K123" s="106"/>
    </row>
    <row r="124" spans="2:11" hidden="1" x14ac:dyDescent="0.3">
      <c r="B124" s="228" t="s">
        <v>261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41754.487870370402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777937.28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633.52000000001863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2" zoomScaleNormal="100" workbookViewId="0">
      <selection activeCell="R87" sqref="R87"/>
    </sheetView>
  </sheetViews>
  <sheetFormatPr defaultRowHeight="13.2" x14ac:dyDescent="0.25"/>
  <cols>
    <col min="1" max="1" width="11.44140625" style="248" customWidth="1"/>
    <col min="2" max="2" width="34.5546875" bestFit="1" customWidth="1"/>
    <col min="3" max="3" width="1.5546875" customWidth="1"/>
    <col min="4" max="4" width="10.33203125" customWidth="1"/>
    <col min="5" max="5" width="34.5546875" bestFit="1" customWidth="1"/>
    <col min="9" max="9" width="14" customWidth="1"/>
    <col min="11" max="11" width="16.6640625" customWidth="1"/>
  </cols>
  <sheetData>
    <row r="1" spans="1:5" ht="14.25" hidden="1" customHeight="1" x14ac:dyDescent="0.25">
      <c r="A1" s="246">
        <f>SUM('0054:4041'!L92)+16395</f>
        <v>105337735.34277751</v>
      </c>
      <c r="B1" s="247"/>
    </row>
    <row r="2" spans="1:5" ht="16.5" customHeight="1" x14ac:dyDescent="0.25"/>
    <row r="3" spans="1:5" ht="13.8" x14ac:dyDescent="0.25">
      <c r="A3" s="233" t="s">
        <v>336</v>
      </c>
      <c r="D3" s="233" t="s">
        <v>337</v>
      </c>
    </row>
    <row r="4" spans="1:5" ht="15.6" x14ac:dyDescent="0.3">
      <c r="A4" s="234" t="s">
        <v>338</v>
      </c>
      <c r="B4" s="234" t="s">
        <v>339</v>
      </c>
      <c r="D4" s="234" t="s">
        <v>338</v>
      </c>
      <c r="E4" s="234" t="s">
        <v>339</v>
      </c>
    </row>
    <row r="5" spans="1:5" x14ac:dyDescent="0.25">
      <c r="A5" s="235" t="s">
        <v>198</v>
      </c>
      <c r="B5" s="235" t="s">
        <v>200</v>
      </c>
      <c r="D5" s="235" t="s">
        <v>216</v>
      </c>
      <c r="E5" s="235" t="s">
        <v>217</v>
      </c>
    </row>
    <row r="6" spans="1:5" x14ac:dyDescent="0.25">
      <c r="A6" s="235" t="s">
        <v>213</v>
      </c>
      <c r="B6" s="235" t="s">
        <v>214</v>
      </c>
      <c r="D6" s="235" t="s">
        <v>288</v>
      </c>
      <c r="E6" s="235" t="s">
        <v>340</v>
      </c>
    </row>
    <row r="7" spans="1:5" x14ac:dyDescent="0.25">
      <c r="A7" s="235" t="s">
        <v>216</v>
      </c>
      <c r="B7" s="235" t="s">
        <v>217</v>
      </c>
      <c r="D7" s="236">
        <v>4010</v>
      </c>
      <c r="E7" s="235" t="s">
        <v>323</v>
      </c>
    </row>
    <row r="8" spans="1:5" x14ac:dyDescent="0.25">
      <c r="A8" s="235" t="s">
        <v>219</v>
      </c>
      <c r="B8" s="235" t="s">
        <v>220</v>
      </c>
      <c r="D8" s="235" t="s">
        <v>307</v>
      </c>
      <c r="E8" s="235" t="s">
        <v>308</v>
      </c>
    </row>
    <row r="9" spans="1:5" x14ac:dyDescent="0.25">
      <c r="A9" s="235" t="s">
        <v>222</v>
      </c>
      <c r="B9" s="235" t="s">
        <v>223</v>
      </c>
      <c r="D9" s="235" t="s">
        <v>198</v>
      </c>
      <c r="E9" s="235" t="s">
        <v>200</v>
      </c>
    </row>
    <row r="10" spans="1:5" x14ac:dyDescent="0.25">
      <c r="A10" s="235" t="s">
        <v>341</v>
      </c>
      <c r="B10" s="235" t="s">
        <v>342</v>
      </c>
      <c r="D10" s="235" t="s">
        <v>265</v>
      </c>
      <c r="E10" s="235" t="s">
        <v>266</v>
      </c>
    </row>
    <row r="11" spans="1:5" x14ac:dyDescent="0.25">
      <c r="A11" s="235" t="s">
        <v>225</v>
      </c>
      <c r="B11" s="235" t="s">
        <v>226</v>
      </c>
      <c r="D11" s="235" t="s">
        <v>273</v>
      </c>
      <c r="E11" s="235" t="s">
        <v>274</v>
      </c>
    </row>
    <row r="12" spans="1:5" x14ac:dyDescent="0.25">
      <c r="A12" s="235" t="s">
        <v>228</v>
      </c>
      <c r="B12" s="235" t="s">
        <v>229</v>
      </c>
      <c r="D12" s="235" t="s">
        <v>213</v>
      </c>
      <c r="E12" s="235" t="s">
        <v>214</v>
      </c>
    </row>
    <row r="13" spans="1:5" x14ac:dyDescent="0.25">
      <c r="A13" s="235" t="s">
        <v>231</v>
      </c>
      <c r="B13" s="235" t="s">
        <v>232</v>
      </c>
      <c r="D13" s="235" t="s">
        <v>225</v>
      </c>
      <c r="E13" s="235" t="s">
        <v>226</v>
      </c>
    </row>
    <row r="14" spans="1:5" x14ac:dyDescent="0.25">
      <c r="A14" s="235" t="s">
        <v>233</v>
      </c>
      <c r="B14" s="235" t="s">
        <v>234</v>
      </c>
      <c r="D14" s="235" t="s">
        <v>285</v>
      </c>
      <c r="E14" s="235" t="s">
        <v>286</v>
      </c>
    </row>
    <row r="15" spans="1:5" x14ac:dyDescent="0.25">
      <c r="A15" s="235" t="s">
        <v>236</v>
      </c>
      <c r="B15" s="235" t="s">
        <v>237</v>
      </c>
      <c r="D15" s="249" t="s">
        <v>372</v>
      </c>
      <c r="E15" s="235" t="s">
        <v>373</v>
      </c>
    </row>
    <row r="16" spans="1:5" x14ac:dyDescent="0.25">
      <c r="A16" s="235" t="s">
        <v>238</v>
      </c>
      <c r="B16" s="235" t="s">
        <v>239</v>
      </c>
      <c r="D16" s="236">
        <v>4020</v>
      </c>
      <c r="E16" s="235" t="s">
        <v>332</v>
      </c>
    </row>
    <row r="17" spans="1:5" x14ac:dyDescent="0.25">
      <c r="A17" s="235" t="s">
        <v>241</v>
      </c>
      <c r="B17" s="235" t="s">
        <v>242</v>
      </c>
      <c r="D17" s="235" t="s">
        <v>282</v>
      </c>
      <c r="E17" s="235" t="s">
        <v>343</v>
      </c>
    </row>
    <row r="18" spans="1:5" x14ac:dyDescent="0.25">
      <c r="A18" s="235" t="s">
        <v>244</v>
      </c>
      <c r="B18" s="235" t="s">
        <v>245</v>
      </c>
      <c r="D18" s="235" t="s">
        <v>310</v>
      </c>
      <c r="E18" s="235" t="s">
        <v>311</v>
      </c>
    </row>
    <row r="19" spans="1:5" x14ac:dyDescent="0.25">
      <c r="A19" s="235" t="s">
        <v>246</v>
      </c>
      <c r="B19" s="235" t="s">
        <v>247</v>
      </c>
      <c r="D19" s="235" t="s">
        <v>260</v>
      </c>
      <c r="E19" s="235" t="s">
        <v>261</v>
      </c>
    </row>
    <row r="20" spans="1:5" x14ac:dyDescent="0.25">
      <c r="A20" s="235" t="s">
        <v>248</v>
      </c>
      <c r="B20" s="235" t="s">
        <v>249</v>
      </c>
      <c r="D20" s="235" t="s">
        <v>251</v>
      </c>
      <c r="E20" s="235" t="s">
        <v>252</v>
      </c>
    </row>
    <row r="21" spans="1:5" x14ac:dyDescent="0.25">
      <c r="A21" s="235" t="s">
        <v>251</v>
      </c>
      <c r="B21" s="235" t="s">
        <v>252</v>
      </c>
      <c r="D21" s="235" t="s">
        <v>262</v>
      </c>
      <c r="E21" s="235" t="s">
        <v>263</v>
      </c>
    </row>
    <row r="22" spans="1:5" x14ac:dyDescent="0.25">
      <c r="A22" s="235" t="s">
        <v>254</v>
      </c>
      <c r="B22" s="235" t="s">
        <v>255</v>
      </c>
      <c r="D22" s="235" t="s">
        <v>257</v>
      </c>
      <c r="E22" s="235" t="s">
        <v>258</v>
      </c>
    </row>
    <row r="23" spans="1:5" x14ac:dyDescent="0.25">
      <c r="A23" s="235" t="s">
        <v>257</v>
      </c>
      <c r="B23" s="235" t="s">
        <v>258</v>
      </c>
      <c r="D23" s="235" t="s">
        <v>219</v>
      </c>
      <c r="E23" s="235" t="s">
        <v>220</v>
      </c>
    </row>
    <row r="24" spans="1:5" x14ac:dyDescent="0.25">
      <c r="A24" s="235" t="s">
        <v>260</v>
      </c>
      <c r="B24" s="235" t="s">
        <v>261</v>
      </c>
      <c r="D24" s="235" t="s">
        <v>279</v>
      </c>
      <c r="E24" s="235" t="s">
        <v>280</v>
      </c>
    </row>
    <row r="25" spans="1:5" x14ac:dyDescent="0.25">
      <c r="A25" s="235" t="s">
        <v>262</v>
      </c>
      <c r="B25" s="235" t="s">
        <v>263</v>
      </c>
      <c r="D25" s="235" t="s">
        <v>233</v>
      </c>
      <c r="E25" s="235" t="s">
        <v>234</v>
      </c>
    </row>
    <row r="26" spans="1:5" x14ac:dyDescent="0.25">
      <c r="A26" s="235" t="s">
        <v>265</v>
      </c>
      <c r="B26" s="235" t="s">
        <v>266</v>
      </c>
      <c r="D26" s="235" t="s">
        <v>231</v>
      </c>
      <c r="E26" s="235" t="s">
        <v>232</v>
      </c>
    </row>
    <row r="27" spans="1:5" x14ac:dyDescent="0.25">
      <c r="A27" s="235" t="s">
        <v>268</v>
      </c>
      <c r="B27" s="235" t="s">
        <v>269</v>
      </c>
      <c r="D27" s="235" t="s">
        <v>254</v>
      </c>
      <c r="E27" s="235" t="s">
        <v>255</v>
      </c>
    </row>
    <row r="28" spans="1:5" x14ac:dyDescent="0.25">
      <c r="A28" s="235" t="s">
        <v>271</v>
      </c>
      <c r="B28" s="235" t="s">
        <v>272</v>
      </c>
      <c r="D28" s="236">
        <v>4037</v>
      </c>
      <c r="E28" s="235" t="s">
        <v>335</v>
      </c>
    </row>
    <row r="29" spans="1:5" x14ac:dyDescent="0.25">
      <c r="A29" s="235" t="s">
        <v>273</v>
      </c>
      <c r="B29" s="235" t="s">
        <v>274</v>
      </c>
      <c r="D29" s="235" t="s">
        <v>313</v>
      </c>
      <c r="E29" s="235" t="s">
        <v>314</v>
      </c>
    </row>
    <row r="30" spans="1:5" x14ac:dyDescent="0.25">
      <c r="A30" s="235" t="s">
        <v>276</v>
      </c>
      <c r="B30" s="235" t="s">
        <v>277</v>
      </c>
      <c r="D30" s="235" t="s">
        <v>276</v>
      </c>
      <c r="E30" s="235" t="s">
        <v>277</v>
      </c>
    </row>
    <row r="31" spans="1:5" x14ac:dyDescent="0.25">
      <c r="A31" s="235" t="s">
        <v>279</v>
      </c>
      <c r="B31" s="235" t="s">
        <v>280</v>
      </c>
      <c r="D31" s="235" t="s">
        <v>293</v>
      </c>
      <c r="E31" s="235" t="s">
        <v>294</v>
      </c>
    </row>
    <row r="32" spans="1:5" x14ac:dyDescent="0.25">
      <c r="A32" s="235" t="s">
        <v>282</v>
      </c>
      <c r="B32" s="235" t="s">
        <v>343</v>
      </c>
      <c r="D32" s="235" t="s">
        <v>244</v>
      </c>
      <c r="E32" s="235" t="s">
        <v>245</v>
      </c>
    </row>
    <row r="33" spans="1:5" x14ac:dyDescent="0.25">
      <c r="A33" s="235" t="s">
        <v>285</v>
      </c>
      <c r="B33" s="235" t="s">
        <v>286</v>
      </c>
      <c r="D33" s="235" t="s">
        <v>238</v>
      </c>
      <c r="E33" s="235" t="s">
        <v>239</v>
      </c>
    </row>
    <row r="34" spans="1:5" x14ac:dyDescent="0.25">
      <c r="A34" s="235" t="s">
        <v>288</v>
      </c>
      <c r="B34" s="235" t="s">
        <v>340</v>
      </c>
      <c r="D34" s="235" t="s">
        <v>228</v>
      </c>
      <c r="E34" s="235" t="s">
        <v>229</v>
      </c>
    </row>
    <row r="35" spans="1:5" x14ac:dyDescent="0.25">
      <c r="A35" s="235" t="s">
        <v>291</v>
      </c>
      <c r="B35" s="235" t="s">
        <v>292</v>
      </c>
      <c r="D35" s="235" t="s">
        <v>291</v>
      </c>
      <c r="E35" s="235" t="s">
        <v>292</v>
      </c>
    </row>
    <row r="36" spans="1:5" x14ac:dyDescent="0.25">
      <c r="A36" s="235" t="s">
        <v>293</v>
      </c>
      <c r="B36" s="235" t="s">
        <v>294</v>
      </c>
      <c r="D36" s="236">
        <v>4002</v>
      </c>
      <c r="E36" s="235" t="s">
        <v>344</v>
      </c>
    </row>
    <row r="37" spans="1:5" x14ac:dyDescent="0.25">
      <c r="A37" s="235" t="s">
        <v>296</v>
      </c>
      <c r="B37" s="235" t="s">
        <v>297</v>
      </c>
      <c r="D37" s="236">
        <v>4000</v>
      </c>
      <c r="E37" s="235" t="s">
        <v>345</v>
      </c>
    </row>
    <row r="38" spans="1:5" x14ac:dyDescent="0.25">
      <c r="A38" s="235" t="s">
        <v>299</v>
      </c>
      <c r="B38" s="235" t="s">
        <v>300</v>
      </c>
      <c r="D38" s="235" t="s">
        <v>302</v>
      </c>
      <c r="E38" s="235" t="s">
        <v>346</v>
      </c>
    </row>
    <row r="39" spans="1:5" x14ac:dyDescent="0.25">
      <c r="A39" s="235" t="s">
        <v>302</v>
      </c>
      <c r="B39" s="235" t="s">
        <v>346</v>
      </c>
      <c r="D39" s="235" t="s">
        <v>246</v>
      </c>
      <c r="E39" s="235" t="s">
        <v>247</v>
      </c>
    </row>
    <row r="40" spans="1:5" x14ac:dyDescent="0.25">
      <c r="A40" s="250">
        <v>3441</v>
      </c>
      <c r="B40" s="235" t="s">
        <v>374</v>
      </c>
      <c r="D40" s="235" t="s">
        <v>236</v>
      </c>
      <c r="E40" s="235" t="s">
        <v>237</v>
      </c>
    </row>
    <row r="41" spans="1:5" x14ac:dyDescent="0.25">
      <c r="A41" s="235" t="s">
        <v>304</v>
      </c>
      <c r="B41" s="235" t="s">
        <v>347</v>
      </c>
      <c r="D41" s="235" t="s">
        <v>304</v>
      </c>
      <c r="E41" s="235" t="s">
        <v>347</v>
      </c>
    </row>
    <row r="42" spans="1:5" x14ac:dyDescent="0.25">
      <c r="A42" s="235" t="s">
        <v>307</v>
      </c>
      <c r="B42" s="235" t="s">
        <v>308</v>
      </c>
      <c r="D42" s="235" t="s">
        <v>271</v>
      </c>
      <c r="E42" s="235" t="s">
        <v>272</v>
      </c>
    </row>
    <row r="43" spans="1:5" x14ac:dyDescent="0.25">
      <c r="A43" s="235" t="s">
        <v>310</v>
      </c>
      <c r="B43" s="235" t="s">
        <v>311</v>
      </c>
      <c r="D43" s="236">
        <v>4013</v>
      </c>
      <c r="E43" s="235" t="s">
        <v>329</v>
      </c>
    </row>
    <row r="44" spans="1:5" x14ac:dyDescent="0.25">
      <c r="A44" s="235" t="s">
        <v>313</v>
      </c>
      <c r="B44" s="235" t="s">
        <v>314</v>
      </c>
      <c r="D44" s="236">
        <v>4012</v>
      </c>
      <c r="E44" s="235" t="s">
        <v>326</v>
      </c>
    </row>
    <row r="45" spans="1:5" x14ac:dyDescent="0.25">
      <c r="A45" s="236">
        <v>4000</v>
      </c>
      <c r="B45" s="235" t="s">
        <v>345</v>
      </c>
      <c r="D45" s="235" t="s">
        <v>296</v>
      </c>
      <c r="E45" s="235" t="s">
        <v>297</v>
      </c>
    </row>
    <row r="46" spans="1:5" x14ac:dyDescent="0.25">
      <c r="A46" s="236">
        <v>4002</v>
      </c>
      <c r="B46" s="235" t="s">
        <v>344</v>
      </c>
      <c r="D46" s="251">
        <v>4041</v>
      </c>
      <c r="E46" s="235" t="s">
        <v>375</v>
      </c>
    </row>
    <row r="47" spans="1:5" x14ac:dyDescent="0.25">
      <c r="A47" s="236">
        <v>4010</v>
      </c>
      <c r="B47" s="235" t="s">
        <v>323</v>
      </c>
      <c r="D47" s="235" t="s">
        <v>341</v>
      </c>
      <c r="E47" s="235" t="s">
        <v>342</v>
      </c>
    </row>
    <row r="48" spans="1:5" x14ac:dyDescent="0.25">
      <c r="A48" s="236">
        <v>4012</v>
      </c>
      <c r="B48" s="235" t="s">
        <v>326</v>
      </c>
      <c r="D48" s="235" t="s">
        <v>222</v>
      </c>
      <c r="E48" s="235" t="s">
        <v>223</v>
      </c>
    </row>
    <row r="49" spans="1:5" x14ac:dyDescent="0.25">
      <c r="A49" s="236">
        <v>4013</v>
      </c>
      <c r="B49" s="235" t="s">
        <v>329</v>
      </c>
      <c r="D49" s="250">
        <v>3441</v>
      </c>
      <c r="E49" s="235" t="s">
        <v>376</v>
      </c>
    </row>
    <row r="50" spans="1:5" x14ac:dyDescent="0.25">
      <c r="A50" s="236">
        <v>4020</v>
      </c>
      <c r="B50" s="235" t="s">
        <v>332</v>
      </c>
      <c r="D50" s="235" t="s">
        <v>248</v>
      </c>
      <c r="E50" s="235" t="s">
        <v>249</v>
      </c>
    </row>
    <row r="51" spans="1:5" x14ac:dyDescent="0.25">
      <c r="A51" s="236">
        <v>4037</v>
      </c>
      <c r="B51" s="235" t="s">
        <v>335</v>
      </c>
      <c r="D51" s="235" t="s">
        <v>268</v>
      </c>
      <c r="E51" s="235" t="s">
        <v>269</v>
      </c>
    </row>
    <row r="52" spans="1:5" x14ac:dyDescent="0.25">
      <c r="A52" s="236" t="s">
        <v>372</v>
      </c>
      <c r="B52" s="235" t="s">
        <v>373</v>
      </c>
      <c r="D52" s="235" t="s">
        <v>241</v>
      </c>
      <c r="E52" s="235" t="s">
        <v>242</v>
      </c>
    </row>
    <row r="53" spans="1:5" x14ac:dyDescent="0.25">
      <c r="A53" s="251">
        <v>4041</v>
      </c>
      <c r="B53" s="235" t="s">
        <v>375</v>
      </c>
      <c r="D53" s="235" t="s">
        <v>299</v>
      </c>
      <c r="E53" s="235" t="s">
        <v>300</v>
      </c>
    </row>
    <row r="70" spans="12:12" x14ac:dyDescent="0.25">
      <c r="L70" s="325"/>
    </row>
    <row r="86" spans="12:12" x14ac:dyDescent="0.25">
      <c r="L86" s="325"/>
    </row>
  </sheetData>
  <pageMargins left="0.7" right="0.7" top="0.75" bottom="0.75" header="0.3" footer="0.3"/>
  <pageSetup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'3385'!B2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Bright Futures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'3385'!G7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163.53</v>
      </c>
      <c r="E10" s="45">
        <v>164.45</v>
      </c>
      <c r="F10" s="45">
        <v>214.2</v>
      </c>
      <c r="G10" s="46">
        <f>D10+E10</f>
        <v>327.98</v>
      </c>
      <c r="H10" s="47"/>
      <c r="I10" s="48">
        <v>1.125</v>
      </c>
      <c r="J10" s="48"/>
      <c r="K10" s="49">
        <f>ROUND(G10*I10,4)</f>
        <v>368.97750000000002</v>
      </c>
      <c r="L10" s="50">
        <f>ROUND(ROUND(K10*$G$7,4)*($K$7),0)</f>
        <v>1429649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IF('3385'!K$84=1,'3385'!G10,0)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12.01</v>
      </c>
      <c r="E11" s="13">
        <v>12.08</v>
      </c>
      <c r="F11" s="13">
        <v>15.85</v>
      </c>
      <c r="G11" s="46">
        <f t="shared" ref="G11:G25" si="2">D11+E11</f>
        <v>24.09</v>
      </c>
      <c r="H11" s="47"/>
      <c r="I11" s="57">
        <f>I10</f>
        <v>1.125</v>
      </c>
      <c r="J11" s="57"/>
      <c r="K11" s="49">
        <f t="shared" ref="K11:K25" si="3">ROUND(G11*I11,4)</f>
        <v>27.101299999999998</v>
      </c>
      <c r="L11" s="50">
        <f t="shared" ref="L11:L25" si="4">ROUND(ROUND(K11*$G$7,4)*($K$7),0)</f>
        <v>105007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IF('3385'!K$84=1,'3385'!G11,0)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174.64</v>
      </c>
      <c r="E12" s="13">
        <v>176.9</v>
      </c>
      <c r="F12" s="13">
        <v>226.58</v>
      </c>
      <c r="G12" s="46">
        <f t="shared" si="2"/>
        <v>351.53999999999996</v>
      </c>
      <c r="H12" s="47"/>
      <c r="I12" s="57">
        <v>1</v>
      </c>
      <c r="J12" s="57"/>
      <c r="K12" s="49">
        <f t="shared" si="3"/>
        <v>351.54</v>
      </c>
      <c r="L12" s="50">
        <f t="shared" si="4"/>
        <v>1362086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IF('3385'!K$84=1,'3385'!G12,0)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26</v>
      </c>
      <c r="E13" s="13">
        <v>25.11</v>
      </c>
      <c r="F13" s="13">
        <v>34.799999999999997</v>
      </c>
      <c r="G13" s="46">
        <f t="shared" si="2"/>
        <v>51.11</v>
      </c>
      <c r="H13" s="47"/>
      <c r="I13" s="57">
        <f>I12</f>
        <v>1</v>
      </c>
      <c r="J13" s="57"/>
      <c r="K13" s="49">
        <f t="shared" si="3"/>
        <v>51.11</v>
      </c>
      <c r="L13" s="50">
        <f t="shared" si="4"/>
        <v>198032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IF('3385'!K$84=1,'3385'!G13,0)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IF('3385'!K$84=1,'3385'!G14,0)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IF('3385'!K$84=1,'3385'!G15,0)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IF('3385'!K$84=1,'3385'!G16,0)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IF('3385'!K$84=1,'3385'!G17,0)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IF('3385'!K$84=1,'3385'!G18,0)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IF('3385'!K$84=1,'3385'!G19,0)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IF('3385'!K$84=1,'3385'!G20,0)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IF('3385'!K$84=1,'3385'!G21,0)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4.6500000000000004</v>
      </c>
      <c r="E22" s="13">
        <v>4.2300000000000004</v>
      </c>
      <c r="F22" s="13">
        <v>7.75</v>
      </c>
      <c r="G22" s="46">
        <f t="shared" si="2"/>
        <v>8.8800000000000008</v>
      </c>
      <c r="H22" s="47"/>
      <c r="I22" s="57">
        <v>1.145</v>
      </c>
      <c r="J22" s="57"/>
      <c r="K22" s="49">
        <f t="shared" si="3"/>
        <v>10.1676</v>
      </c>
      <c r="L22" s="50">
        <f t="shared" si="4"/>
        <v>39396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IF('3385'!K$84=1,'3385'!G22,0)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1.31</v>
      </c>
      <c r="E23" s="13">
        <v>1.23</v>
      </c>
      <c r="F23" s="13">
        <v>0</v>
      </c>
      <c r="G23" s="46">
        <f t="shared" si="2"/>
        <v>2.54</v>
      </c>
      <c r="H23" s="47"/>
      <c r="I23" s="57">
        <f>I22</f>
        <v>1.145</v>
      </c>
      <c r="J23" s="57"/>
      <c r="K23" s="49">
        <f t="shared" si="3"/>
        <v>2.9083000000000001</v>
      </c>
      <c r="L23" s="50">
        <f t="shared" si="4"/>
        <v>11269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IF('3385'!K$84=1,'3385'!G23,0)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IF('3385'!K$84=1,'3385'!G24,0)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IF('3385'!K$84=1,'3385'!G25,0)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382.13999999999993</v>
      </c>
      <c r="E26" s="62">
        <f>SUM(E10:E25)</f>
        <v>384.00000000000006</v>
      </c>
      <c r="F26" s="62"/>
      <c r="G26" s="62">
        <f>SUM(G10:G25)</f>
        <v>766.13999999999987</v>
      </c>
      <c r="H26" s="63"/>
      <c r="I26" s="63"/>
      <c r="J26" s="64"/>
      <c r="K26" s="65">
        <f>SUM(K10:K25)</f>
        <v>811.80470000000003</v>
      </c>
      <c r="L26" s="66">
        <f>SUM(L10:L25)</f>
        <v>3145439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10.52</v>
      </c>
      <c r="E28" s="13">
        <v>10.58</v>
      </c>
      <c r="F28" s="78">
        <v>10.5</v>
      </c>
      <c r="G28" s="46">
        <f t="shared" ref="G28:G36" si="5">D28+E28</f>
        <v>21.1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22092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1.49</v>
      </c>
      <c r="E29" s="13">
        <v>1.5</v>
      </c>
      <c r="F29" s="91">
        <v>0</v>
      </c>
      <c r="G29" s="46">
        <f t="shared" si="5"/>
        <v>2.99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10106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24.5</v>
      </c>
      <c r="E31" s="13">
        <v>23.61</v>
      </c>
      <c r="F31" s="91">
        <v>19</v>
      </c>
      <c r="G31" s="46">
        <f t="shared" si="5"/>
        <v>48.11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56433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1.5</v>
      </c>
      <c r="E32" s="13">
        <v>1.5</v>
      </c>
      <c r="F32" s="91">
        <v>1</v>
      </c>
      <c r="G32" s="46">
        <f t="shared" si="5"/>
        <v>3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10518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38.01</v>
      </c>
      <c r="E37" s="62">
        <f>SUM(E28:E36)</f>
        <v>37.19</v>
      </c>
      <c r="F37" s="62"/>
      <c r="G37" s="62">
        <f>SUM(G28:G36)</f>
        <v>75.2</v>
      </c>
      <c r="H37" s="63"/>
      <c r="I37" s="13" t="s">
        <v>81</v>
      </c>
      <c r="J37" s="13"/>
      <c r="K37" s="13"/>
      <c r="L37" s="50">
        <f>SUM(L28:L36)</f>
        <v>99149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146333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3390921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406.24639999999999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552405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405.55830000000003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376160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811.80470000000003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928565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811.80470000000003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4.1079999999999997E-3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766.13999999999987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4.2519999999999997E-3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4.1079999999999997E-3</v>
      </c>
      <c r="L59" s="50">
        <f>ROUND(I59*K59,0)</f>
        <v>16939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4.1079999999999997E-3</v>
      </c>
      <c r="L67" s="50">
        <f>ROUND(I67*K67,0)</f>
        <v>397550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4.2519999999999997E-3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4.1079999999999997E-3</v>
      </c>
      <c r="L70" s="327">
        <f>ROUND(I70*K70,0)</f>
        <v>-9932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4.1079999999999997E-3</v>
      </c>
      <c r="L71" s="50">
        <f>ROUND(I71*K71,0)</f>
        <v>7702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4.2519999999999997E-3</v>
      </c>
      <c r="L72" s="50">
        <f>ROUND(I72*K72,0)</f>
        <v>60405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364.5</v>
      </c>
      <c r="AA74" s="175" t="s">
        <v>128</v>
      </c>
      <c r="AB74" s="176">
        <f>+K75</f>
        <v>360</v>
      </c>
      <c r="AC74" s="56">
        <f>ROUND(AB74*Z74,0)</f>
        <v>131220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336</v>
      </c>
      <c r="E75" s="177">
        <v>393</v>
      </c>
      <c r="F75" s="177">
        <v>0</v>
      </c>
      <c r="G75" s="179">
        <f>IF(E75=0,D75,E75)</f>
        <v>393</v>
      </c>
      <c r="H75" s="180"/>
      <c r="I75" s="181">
        <f>AVERAGE(G75,D75)</f>
        <v>364.5</v>
      </c>
      <c r="J75" s="182" t="s">
        <v>128</v>
      </c>
      <c r="K75" s="183">
        <v>360</v>
      </c>
      <c r="L75" s="50">
        <f>ROUND(K75*I75,0)</f>
        <v>131220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4.1079999999999997E-3</v>
      </c>
      <c r="L77" s="50">
        <f>ROUND(I77*K77,0)</f>
        <v>136808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4.1079999999999997E-3</v>
      </c>
      <c r="L78" s="50">
        <f>ROUND(I78*K78,0)</f>
        <v>2796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131220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5062974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'3385'!AC81</f>
        <v>131220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5062974</v>
      </c>
      <c r="L86" s="323">
        <f>IF(G26=0,0,IF(G26&gt;250,-(((250/G26)*K86)*IF(M86="H",0.02,0.05)),IF(M86="H",-0.02*K86,-0.05*K86)))</f>
        <v>-82605.235335578385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4980368.7646644218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4204483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4980368.7646644218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4980368.7646644218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170543.46466442163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4977644.1900000004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175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264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265</v>
      </c>
      <c r="C123" s="224" t="s">
        <v>199</v>
      </c>
      <c r="K123" s="106"/>
    </row>
    <row r="124" spans="2:11" hidden="1" x14ac:dyDescent="0.3">
      <c r="B124" s="228" t="s">
        <v>266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41754.487893518497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4977819.1900000004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2549.5746644213796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'3386'!B2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Toussaint Louverture Arts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'3386'!G7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IF('3386'!K$84=1,'3386'!G10,0)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IF('3386'!K$84=1,'3386'!G11,0)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IF('3386'!K$84=1,'3386'!G12,0)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IF('3386'!K$84=1,'3386'!G13,0)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26.44</v>
      </c>
      <c r="E14" s="13">
        <v>24.59</v>
      </c>
      <c r="F14" s="13">
        <v>27.63</v>
      </c>
      <c r="G14" s="46">
        <f t="shared" si="2"/>
        <v>51.03</v>
      </c>
      <c r="H14" s="47"/>
      <c r="I14" s="57">
        <v>1.0109999999999999</v>
      </c>
      <c r="J14" s="57"/>
      <c r="K14" s="49">
        <f t="shared" si="3"/>
        <v>51.591299999999997</v>
      </c>
      <c r="L14" s="50">
        <f t="shared" si="4"/>
        <v>199897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IF('3386'!K$84=1,'3386'!G14,0)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2.34</v>
      </c>
      <c r="E15" s="13">
        <v>2.64</v>
      </c>
      <c r="F15" s="13">
        <v>2.5</v>
      </c>
      <c r="G15" s="46">
        <f t="shared" si="2"/>
        <v>4.9800000000000004</v>
      </c>
      <c r="H15" s="47"/>
      <c r="I15" s="57">
        <f>I14</f>
        <v>1.0109999999999999</v>
      </c>
      <c r="J15" s="57"/>
      <c r="K15" s="49">
        <f t="shared" si="3"/>
        <v>5.0347999999999997</v>
      </c>
      <c r="L15" s="59">
        <f t="shared" si="4"/>
        <v>19508</v>
      </c>
      <c r="M15" s="1" t="str">
        <f>IF(ROUND(G15,2)=ROUND(SUM(G34:G36),2)," ","CHECK 2. PK-3 Lines Below")</f>
        <v>CHECK 2. PK-3 Lines Below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IF('3386'!K$84=1,'3386'!G15,0)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IF('3386'!K$84=1,'3386'!G16,0)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IF('3386'!K$84=1,'3386'!G17,0)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IF('3386'!K$84=1,'3386'!G18,0)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IF('3386'!K$84=1,'3386'!G19,0)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IF('3386'!K$84=1,'3386'!G20,0)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IF('3386'!K$84=1,'3386'!G21,0)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IF('3386'!K$84=1,'3386'!G22,0)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IF('3386'!K$84=1,'3386'!G23,0)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70.28</v>
      </c>
      <c r="E24" s="13">
        <v>64.11</v>
      </c>
      <c r="F24" s="13">
        <v>71.92</v>
      </c>
      <c r="G24" s="46">
        <f t="shared" si="2"/>
        <v>134.38999999999999</v>
      </c>
      <c r="H24" s="47"/>
      <c r="I24" s="57">
        <f>I23</f>
        <v>1.145</v>
      </c>
      <c r="J24" s="57"/>
      <c r="K24" s="49">
        <f t="shared" si="3"/>
        <v>153.8766</v>
      </c>
      <c r="L24" s="50">
        <f t="shared" si="4"/>
        <v>596214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IF('3386'!K$84=1,'3386'!G24,0)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1.56</v>
      </c>
      <c r="E25" s="13">
        <v>2.71</v>
      </c>
      <c r="F25" s="13">
        <v>1.67</v>
      </c>
      <c r="G25" s="46">
        <f t="shared" si="2"/>
        <v>4.2699999999999996</v>
      </c>
      <c r="H25" s="47"/>
      <c r="I25" s="57">
        <v>1.0109999999999999</v>
      </c>
      <c r="J25" s="57"/>
      <c r="K25" s="49">
        <f t="shared" si="3"/>
        <v>4.3170000000000002</v>
      </c>
      <c r="L25" s="50">
        <f t="shared" si="4"/>
        <v>16727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IF('3386'!K$84=1,'3386'!G25,0)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100.62</v>
      </c>
      <c r="E26" s="62">
        <f>SUM(E10:E25)</f>
        <v>94.05</v>
      </c>
      <c r="F26" s="62"/>
      <c r="G26" s="62">
        <f>SUM(G10:G25)</f>
        <v>194.67</v>
      </c>
      <c r="H26" s="63"/>
      <c r="I26" s="63"/>
      <c r="J26" s="64"/>
      <c r="K26" s="65">
        <f>SUM(K10:K25)</f>
        <v>214.81970000000001</v>
      </c>
      <c r="L26" s="66">
        <f>SUM(L10:L25)</f>
        <v>832346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2.34</v>
      </c>
      <c r="E34" s="13">
        <v>2.65</v>
      </c>
      <c r="F34" s="91">
        <v>0.5</v>
      </c>
      <c r="G34" s="46">
        <f t="shared" si="5"/>
        <v>4.99</v>
      </c>
      <c r="H34" s="79"/>
      <c r="I34" s="92" t="s">
        <v>77</v>
      </c>
      <c r="J34" s="81">
        <v>251</v>
      </c>
      <c r="K34" s="82">
        <v>835</v>
      </c>
      <c r="L34" s="83">
        <f t="shared" si="7"/>
        <v>4167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1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2.34</v>
      </c>
      <c r="E37" s="62">
        <f>SUM(E28:E36)</f>
        <v>2.65</v>
      </c>
      <c r="F37" s="62"/>
      <c r="G37" s="62">
        <f>SUM(G28:G36)</f>
        <v>4.99</v>
      </c>
      <c r="H37" s="63"/>
      <c r="I37" s="13" t="s">
        <v>81</v>
      </c>
      <c r="J37" s="13"/>
      <c r="K37" s="13"/>
      <c r="L37" s="50">
        <f>SUM(L28:L36)</f>
        <v>4167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37182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873695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214.81970000000001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199727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214.81970000000001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199727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214.81970000000001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1.0870000000000001E-3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194.67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1.08E-3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1.0870000000000001E-3</v>
      </c>
      <c r="L59" s="50">
        <f>ROUND(I59*K59,0)</f>
        <v>4482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1.0870000000000001E-3</v>
      </c>
      <c r="L67" s="50">
        <f>ROUND(I67*K67,0)</f>
        <v>105194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1.08E-3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1.0870000000000001E-3</v>
      </c>
      <c r="L70" s="327">
        <f>ROUND(I70*K70,0)</f>
        <v>-2628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1.0870000000000001E-3</v>
      </c>
      <c r="L71" s="50">
        <f>ROUND(I71*K71,0)</f>
        <v>2038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1.08E-3</v>
      </c>
      <c r="L72" s="50">
        <f>ROUND(I72*K72,0)</f>
        <v>15343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143.5</v>
      </c>
      <c r="AA74" s="175" t="s">
        <v>128</v>
      </c>
      <c r="AB74" s="176">
        <f>+K75</f>
        <v>360</v>
      </c>
      <c r="AC74" s="56">
        <f>ROUND(AB74*Z74,0)</f>
        <v>51660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125</v>
      </c>
      <c r="E75" s="177">
        <v>162</v>
      </c>
      <c r="F75" s="177">
        <v>0</v>
      </c>
      <c r="G75" s="179">
        <f>IF(E75=0,D75,E75)</f>
        <v>162</v>
      </c>
      <c r="H75" s="180"/>
      <c r="I75" s="181">
        <f>AVERAGE(G75,D75)</f>
        <v>143.5</v>
      </c>
      <c r="J75" s="182" t="s">
        <v>128</v>
      </c>
      <c r="K75" s="183">
        <v>360</v>
      </c>
      <c r="L75" s="50">
        <f>ROUND(K75*I75,0)</f>
        <v>51660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1.0870000000000001E-3</v>
      </c>
      <c r="L77" s="50">
        <f>ROUND(I77*K77,0)</f>
        <v>36200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1.0870000000000001E-3</v>
      </c>
      <c r="L78" s="50">
        <f>ROUND(I78*K78,0)</f>
        <v>740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51660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1286451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'3386'!AC81</f>
        <v>51660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1286451</v>
      </c>
      <c r="L86" s="323">
        <f>IF(G26=0,0,IF(G26&gt;250,-(((250/G26)*K86)*IF(M86="H",0.02,0.05)),IF(M86="H",-0.02*K86,-0.05*K86)))</f>
        <v>-64322.55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1222128.45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1048796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1222128.45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1222128.45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1222509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46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267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268</v>
      </c>
      <c r="C123" s="224" t="s">
        <v>199</v>
      </c>
      <c r="K123" s="106"/>
    </row>
    <row r="124" spans="2:11" hidden="1" x14ac:dyDescent="0.3">
      <c r="B124" s="228" t="s">
        <v>269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41754.487905092603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1222555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-426.55000000004657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AD154"/>
  <sheetViews>
    <sheetView topLeftCell="B2" zoomScale="80" zoomScaleNormal="80" workbookViewId="0">
      <selection activeCell="G82" sqref="G82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Seagull Acad-Independent Chart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'3391'!G7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IF('3391'!K$84=1,'3391'!G10,0)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IF('3391'!K$84=1,'3391'!G11,0)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IF('3391'!K$84=1,'3391'!G12,0)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3.65</v>
      </c>
      <c r="E13" s="13">
        <v>4.3499999999999996</v>
      </c>
      <c r="F13" s="13">
        <v>4.9000000000000004</v>
      </c>
      <c r="G13" s="46">
        <f t="shared" si="2"/>
        <v>8</v>
      </c>
      <c r="H13" s="47"/>
      <c r="I13" s="57">
        <f>I12</f>
        <v>1</v>
      </c>
      <c r="J13" s="57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IF('3391'!K$84=1,'3391'!G13,0)</f>
        <v>8</v>
      </c>
      <c r="Y13" s="374"/>
      <c r="Z13" s="375">
        <v>1</v>
      </c>
      <c r="AA13" s="375"/>
      <c r="AB13" s="55">
        <f t="shared" si="0"/>
        <v>8</v>
      </c>
      <c r="AC13" s="56">
        <f t="shared" si="1"/>
        <v>30997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IF('3391'!K$84=1,'3391'!G14,0)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27.14</v>
      </c>
      <c r="E15" s="13">
        <v>29.37</v>
      </c>
      <c r="F15" s="13">
        <v>34.32</v>
      </c>
      <c r="G15" s="46">
        <f t="shared" si="2"/>
        <v>56.510000000000005</v>
      </c>
      <c r="H15" s="47"/>
      <c r="I15" s="57">
        <f>I14</f>
        <v>1.0109999999999999</v>
      </c>
      <c r="J15" s="57"/>
      <c r="K15" s="49">
        <f t="shared" si="3"/>
        <v>57.131599999999999</v>
      </c>
      <c r="L15" s="59">
        <f t="shared" si="4"/>
        <v>221364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IF('3391'!K$84=1,'3391'!G15,0)</f>
        <v>56.510000000000005</v>
      </c>
      <c r="Y15" s="374"/>
      <c r="Z15" s="375">
        <v>1</v>
      </c>
      <c r="AA15" s="375"/>
      <c r="AB15" s="55">
        <f t="shared" si="0"/>
        <v>56.51</v>
      </c>
      <c r="AC15" s="60">
        <f t="shared" si="1"/>
        <v>218955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IF('3391'!K$84=1,'3391'!G16,0)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IF('3391'!K$84=1,'3391'!G17,0)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IF('3391'!K$84=1,'3391'!G18,0)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IF('3391'!K$84=1,'3391'!G19,0)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IF('3391'!K$84=1,'3391'!G20,0)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0.5</v>
      </c>
      <c r="F21" s="13">
        <v>0</v>
      </c>
      <c r="G21" s="46">
        <f t="shared" si="2"/>
        <v>0.5</v>
      </c>
      <c r="H21" s="47"/>
      <c r="I21" s="57">
        <f>I20</f>
        <v>5.0890000000000004</v>
      </c>
      <c r="J21" s="57"/>
      <c r="K21" s="49">
        <f t="shared" si="3"/>
        <v>2.5445000000000002</v>
      </c>
      <c r="L21" s="50">
        <f t="shared" si="4"/>
        <v>9859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IF('3391'!K$84=1,'3391'!G21,0)</f>
        <v>0.5</v>
      </c>
      <c r="Y21" s="374"/>
      <c r="Z21" s="375">
        <v>1</v>
      </c>
      <c r="AA21" s="375"/>
      <c r="AB21" s="55">
        <f t="shared" si="0"/>
        <v>0.5</v>
      </c>
      <c r="AC21" s="56">
        <f t="shared" si="1"/>
        <v>1937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IF('3391'!K$84=1,'3391'!G22,0)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IF('3391'!K$84=1,'3391'!G23,0)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IF('3391'!K$84=1,'3391'!G24,0)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IF('3391'!K$84=1,'3391'!G25,0)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30.79</v>
      </c>
      <c r="E26" s="62">
        <f>SUM(E10:E25)</f>
        <v>34.22</v>
      </c>
      <c r="F26" s="62"/>
      <c r="G26" s="62">
        <f>SUM(G10:G25)</f>
        <v>65.010000000000005</v>
      </c>
      <c r="H26" s="63"/>
      <c r="I26" s="63"/>
      <c r="J26" s="64"/>
      <c r="K26" s="65">
        <f>SUM(K10:K25)</f>
        <v>67.676099999999991</v>
      </c>
      <c r="L26" s="66">
        <f>SUM(L10:L25)</f>
        <v>262220</v>
      </c>
      <c r="N26" s="54"/>
      <c r="O26" s="67"/>
      <c r="P26" s="54"/>
      <c r="Q26" s="54"/>
      <c r="V26" s="376" t="s">
        <v>61</v>
      </c>
      <c r="W26" s="376"/>
      <c r="X26" s="365">
        <f>SUM(X10:X25)</f>
        <v>65.010000000000005</v>
      </c>
      <c r="Y26" s="365"/>
      <c r="Z26" s="377"/>
      <c r="AA26" s="378"/>
      <c r="AB26" s="68">
        <f>SUM(AB10:AB25)</f>
        <v>65.009999999999991</v>
      </c>
      <c r="AC26" s="69">
        <f>SUM(AC10:AC25)</f>
        <v>251889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1.5</v>
      </c>
      <c r="E32" s="13">
        <v>1.85</v>
      </c>
      <c r="F32" s="91">
        <v>0.5</v>
      </c>
      <c r="G32" s="46">
        <f t="shared" si="5"/>
        <v>3.35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11745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2.15</v>
      </c>
      <c r="E33" s="13">
        <v>2.5</v>
      </c>
      <c r="F33" s="91">
        <v>3.5</v>
      </c>
      <c r="G33" s="46">
        <f t="shared" si="5"/>
        <v>4.6500000000000004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32657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8.68</v>
      </c>
      <c r="E34" s="13">
        <v>8.34</v>
      </c>
      <c r="F34" s="91">
        <v>8</v>
      </c>
      <c r="G34" s="46">
        <f t="shared" si="5"/>
        <v>17.02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14212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6.48</v>
      </c>
      <c r="E35" s="13">
        <v>6.52</v>
      </c>
      <c r="F35" s="91">
        <v>6.5</v>
      </c>
      <c r="G35" s="46">
        <f t="shared" si="5"/>
        <v>13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41184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11.98</v>
      </c>
      <c r="E36" s="13">
        <v>14.51</v>
      </c>
      <c r="F36" s="91">
        <v>13</v>
      </c>
      <c r="G36" s="46">
        <f t="shared" si="5"/>
        <v>26.490000000000002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177086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30.790000000000003</v>
      </c>
      <c r="E37" s="62">
        <f>SUM(E28:E36)</f>
        <v>33.72</v>
      </c>
      <c r="F37" s="62"/>
      <c r="G37" s="62">
        <f>SUM(G28:G36)</f>
        <v>64.509999999999991</v>
      </c>
      <c r="H37" s="63"/>
      <c r="I37" s="13" t="s">
        <v>81</v>
      </c>
      <c r="J37" s="13"/>
      <c r="K37" s="13"/>
      <c r="L37" s="50">
        <f>SUM(L28:L36)</f>
        <v>276884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12417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12417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551521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264306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8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7420</v>
      </c>
      <c r="L48" s="61"/>
      <c r="O48" s="1"/>
      <c r="V48" s="136" t="s">
        <v>73</v>
      </c>
      <c r="W48" s="130">
        <f>AB12+AB13+AB17+AB20+AB23</f>
        <v>8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7420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59.676099999999998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55483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57.01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53005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67.676099999999991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62903</v>
      </c>
      <c r="N50" s="3"/>
      <c r="O50" s="1"/>
      <c r="V50" s="150" t="s">
        <v>97</v>
      </c>
      <c r="W50" s="151">
        <f>SUM(W47:W49)</f>
        <v>65.009999999999991</v>
      </c>
      <c r="X50" s="348" t="s">
        <v>98</v>
      </c>
      <c r="Y50" s="349"/>
      <c r="Z50" s="349"/>
      <c r="AA50" s="349"/>
      <c r="AB50" s="349"/>
      <c r="AC50" s="56">
        <f>IF(V2=75,0,AB49+AB48+AB47)</f>
        <v>60425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67.676099999999991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65.009999999999991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3.4200000000000002E-4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3.2899999999999997E-4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65.010000000000005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65.010000000000005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3.6099999999999999E-4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3.6099999999999999E-4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3.2899999999999997E-4</v>
      </c>
      <c r="AC58" s="56">
        <f>ROUND(Y58*AB58,0)</f>
        <v>1357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3.4200000000000002E-4</v>
      </c>
      <c r="L59" s="50">
        <f>ROUND(I59*K59,0)</f>
        <v>1410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3.2899999999999997E-4</v>
      </c>
      <c r="AC66" s="56">
        <f>ROUND(Y66*AB66,0)</f>
        <v>31839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3.4200000000000002E-4</v>
      </c>
      <c r="L67" s="50">
        <f>ROUND(I67*K67,0)</f>
        <v>33097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3.6099999999999999E-4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3.6099999999999999E-4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3.2899999999999997E-4</v>
      </c>
      <c r="AC69" s="56">
        <f>ROUND(Y69*AB69,0)</f>
        <v>-795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3.4200000000000002E-4</v>
      </c>
      <c r="L70" s="327">
        <f>ROUND(I70*K70,0)</f>
        <v>-827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3.2899999999999997E-4</v>
      </c>
      <c r="AC70" s="56">
        <f>ROUND(Y70*AB70,0)</f>
        <v>617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3.4200000000000002E-4</v>
      </c>
      <c r="L71" s="50">
        <f>ROUND(I71*K71,0)</f>
        <v>641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3.6099999999999999E-4</v>
      </c>
      <c r="AC71" s="56">
        <f>ROUND(Y71*AB71,0)</f>
        <v>5128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3.6099999999999999E-4</v>
      </c>
      <c r="L72" s="50">
        <f>ROUND(I72*K72,0)</f>
        <v>5128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39.5</v>
      </c>
      <c r="AA74" s="175" t="s">
        <v>128</v>
      </c>
      <c r="AB74" s="176">
        <f>+K75</f>
        <v>360</v>
      </c>
      <c r="AC74" s="56">
        <f>ROUND(AB74*Z74,0)</f>
        <v>14220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42</v>
      </c>
      <c r="E75" s="177">
        <v>37</v>
      </c>
      <c r="F75" s="177">
        <v>0</v>
      </c>
      <c r="G75" s="179">
        <f>IF(E75=0,D75,E75)</f>
        <v>37</v>
      </c>
      <c r="H75" s="180"/>
      <c r="I75" s="181">
        <f>AVERAGE(G75,D75)</f>
        <v>39.5</v>
      </c>
      <c r="J75" s="182" t="s">
        <v>128</v>
      </c>
      <c r="K75" s="183">
        <v>360</v>
      </c>
      <c r="L75" s="50">
        <f>ROUND(K75*I75,0)</f>
        <v>14220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3.2899999999999997E-4</v>
      </c>
      <c r="AC76" s="56">
        <f>ROUND(Y76*AB76,0)</f>
        <v>10957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3.4200000000000002E-4</v>
      </c>
      <c r="L77" s="50">
        <f>ROUND(I77*K77,0)</f>
        <v>11390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3.2899999999999997E-4</v>
      </c>
      <c r="AC77" s="56">
        <f>ROUND(Y77*AB77,0)</f>
        <v>224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3.4200000000000002E-4</v>
      </c>
      <c r="L78" s="50">
        <f>ROUND(I78*K78,0)</f>
        <v>233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388278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679716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'3391'!AC81</f>
        <v>388278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388278</v>
      </c>
      <c r="L86" s="323">
        <f>IF(G26=0,0,IF(G26&gt;250,-(((250/G26)*K86)*IF(M86="H",0.02,0.05)),IF(M86="H",-0.02*K86,-0.05*K86)))</f>
        <v>-19413.900000000001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660302.1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533947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660302.1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660302.1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661297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14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270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271</v>
      </c>
      <c r="C123" s="224" t="s">
        <v>199</v>
      </c>
      <c r="K123" s="106"/>
    </row>
    <row r="124" spans="2:11" hidden="1" x14ac:dyDescent="0.3">
      <c r="B124" s="228" t="s">
        <v>272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41754.487916666701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661311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-1008.9000000000233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'3394'!B2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Montessori Acad Early Enrich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'3394'!G7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18.489999999999998</v>
      </c>
      <c r="E10" s="45">
        <v>19.559999999999999</v>
      </c>
      <c r="F10" s="45">
        <v>22.73</v>
      </c>
      <c r="G10" s="46">
        <f>D10+E10</f>
        <v>38.049999999999997</v>
      </c>
      <c r="H10" s="47"/>
      <c r="I10" s="48">
        <v>1.125</v>
      </c>
      <c r="J10" s="48"/>
      <c r="K10" s="49">
        <f>ROUND(G10*I10,4)</f>
        <v>42.8063</v>
      </c>
      <c r="L10" s="50">
        <f>ROUND(ROUND(K10*$G$7,4)*($K$7),0)</f>
        <v>165858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IF('3394'!K$84=1,'3394'!G10,0)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43.44</v>
      </c>
      <c r="E11" s="13">
        <v>40.65</v>
      </c>
      <c r="F11" s="13">
        <v>52.64</v>
      </c>
      <c r="G11" s="46">
        <f t="shared" ref="G11:G25" si="2">D11+E11</f>
        <v>84.09</v>
      </c>
      <c r="H11" s="47"/>
      <c r="I11" s="57">
        <f>I10</f>
        <v>1.125</v>
      </c>
      <c r="J11" s="57"/>
      <c r="K11" s="49">
        <f t="shared" ref="K11:K25" si="3">ROUND(G11*I11,4)</f>
        <v>94.601299999999995</v>
      </c>
      <c r="L11" s="50">
        <f t="shared" ref="L11:L25" si="4">ROUND(ROUND(K11*$G$7,4)*($K$7),0)</f>
        <v>366545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IF('3394'!K$84=1,'3394'!G11,0)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17.22</v>
      </c>
      <c r="E12" s="13">
        <v>16.8</v>
      </c>
      <c r="F12" s="13">
        <v>22.91</v>
      </c>
      <c r="G12" s="46">
        <f t="shared" si="2"/>
        <v>34.019999999999996</v>
      </c>
      <c r="H12" s="47"/>
      <c r="I12" s="57">
        <v>1</v>
      </c>
      <c r="J12" s="57"/>
      <c r="K12" s="49">
        <f t="shared" si="3"/>
        <v>34.020000000000003</v>
      </c>
      <c r="L12" s="50">
        <f t="shared" si="4"/>
        <v>131815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IF('3394'!K$84=1,'3394'!G12,0)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9.4600000000000009</v>
      </c>
      <c r="E13" s="13">
        <v>8.9499999999999993</v>
      </c>
      <c r="F13" s="13">
        <v>12.23</v>
      </c>
      <c r="G13" s="46">
        <f t="shared" si="2"/>
        <v>18.41</v>
      </c>
      <c r="H13" s="47"/>
      <c r="I13" s="57">
        <f>I12</f>
        <v>1</v>
      </c>
      <c r="J13" s="57"/>
      <c r="K13" s="49">
        <f t="shared" si="3"/>
        <v>18.41</v>
      </c>
      <c r="L13" s="50">
        <f t="shared" si="4"/>
        <v>71332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IF('3394'!K$84=1,'3394'!G13,0)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IF('3394'!K$84=1,'3394'!G14,0)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IF('3394'!K$84=1,'3394'!G15,0)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IF('3394'!K$84=1,'3394'!G16,0)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0.98</v>
      </c>
      <c r="F17" s="13">
        <v>0</v>
      </c>
      <c r="G17" s="46">
        <f t="shared" si="2"/>
        <v>0.98</v>
      </c>
      <c r="H17" s="47"/>
      <c r="I17" s="57">
        <f>I16</f>
        <v>3.5579999999999998</v>
      </c>
      <c r="J17" s="57"/>
      <c r="K17" s="49">
        <f t="shared" si="3"/>
        <v>3.4868000000000001</v>
      </c>
      <c r="L17" s="50">
        <f t="shared" si="4"/>
        <v>13510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IF('3394'!K$84=1,'3394'!G17,0)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IF('3394'!K$84=1,'3394'!G18,0)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IF('3394'!K$84=1,'3394'!G19,0)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IF('3394'!K$84=1,'3394'!G20,0)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IF('3394'!K$84=1,'3394'!G21,0)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9.8699999999999992</v>
      </c>
      <c r="E22" s="13">
        <v>11.44</v>
      </c>
      <c r="F22" s="13">
        <v>14.29</v>
      </c>
      <c r="G22" s="46">
        <f t="shared" si="2"/>
        <v>21.31</v>
      </c>
      <c r="H22" s="47"/>
      <c r="I22" s="57">
        <v>1.145</v>
      </c>
      <c r="J22" s="57"/>
      <c r="K22" s="49">
        <f t="shared" si="3"/>
        <v>24.4</v>
      </c>
      <c r="L22" s="50">
        <f t="shared" si="4"/>
        <v>94541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IF('3394'!K$84=1,'3394'!G22,0)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1.95</v>
      </c>
      <c r="E23" s="13">
        <v>1.78</v>
      </c>
      <c r="F23" s="13">
        <v>0</v>
      </c>
      <c r="G23" s="46">
        <f t="shared" si="2"/>
        <v>3.73</v>
      </c>
      <c r="H23" s="47"/>
      <c r="I23" s="57">
        <f>I22</f>
        <v>1.145</v>
      </c>
      <c r="J23" s="57"/>
      <c r="K23" s="49">
        <f t="shared" si="3"/>
        <v>4.2709000000000001</v>
      </c>
      <c r="L23" s="50">
        <f t="shared" si="4"/>
        <v>16548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IF('3394'!K$84=1,'3394'!G23,0)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IF('3394'!K$84=1,'3394'!G24,0)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IF('3394'!K$84=1,'3394'!G25,0)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100.42999999999999</v>
      </c>
      <c r="E26" s="62">
        <f>SUM(E10:E25)</f>
        <v>100.16</v>
      </c>
      <c r="F26" s="62"/>
      <c r="G26" s="62">
        <f>SUM(G10:G25)</f>
        <v>200.58999999999997</v>
      </c>
      <c r="H26" s="63"/>
      <c r="I26" s="63"/>
      <c r="J26" s="64"/>
      <c r="K26" s="65">
        <f>SUM(K10:K25)</f>
        <v>221.99530000000001</v>
      </c>
      <c r="L26" s="66">
        <f>SUM(L10:L25)</f>
        <v>860149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37.46</v>
      </c>
      <c r="E28" s="13">
        <v>35.5</v>
      </c>
      <c r="F28" s="78">
        <v>41</v>
      </c>
      <c r="G28" s="46">
        <f t="shared" ref="G28:G36" si="5">D28+E28</f>
        <v>72.960000000000008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76389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5.0999999999999996</v>
      </c>
      <c r="E29" s="13">
        <v>5.15</v>
      </c>
      <c r="F29" s="91">
        <v>3</v>
      </c>
      <c r="G29" s="46">
        <f t="shared" si="5"/>
        <v>10.25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34645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0.88</v>
      </c>
      <c r="E30" s="13">
        <v>0</v>
      </c>
      <c r="F30" s="91">
        <v>6.5</v>
      </c>
      <c r="G30" s="46">
        <f t="shared" si="5"/>
        <v>0.88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6068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9.4600000000000009</v>
      </c>
      <c r="E31" s="13">
        <v>8.9499999999999993</v>
      </c>
      <c r="F31" s="91">
        <v>4</v>
      </c>
      <c r="G31" s="46">
        <f t="shared" si="5"/>
        <v>18.41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21595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52.900000000000006</v>
      </c>
      <c r="E37" s="62">
        <f>SUM(E28:E36)</f>
        <v>49.599999999999994</v>
      </c>
      <c r="F37" s="62"/>
      <c r="G37" s="62">
        <f>SUM(G28:G36)</f>
        <v>102.5</v>
      </c>
      <c r="H37" s="63"/>
      <c r="I37" s="13" t="s">
        <v>81</v>
      </c>
      <c r="J37" s="13"/>
      <c r="K37" s="13"/>
      <c r="L37" s="50">
        <f>SUM(L28:L36)</f>
        <v>138697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38313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1037159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161.80760000000001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220023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60.187700000000007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55825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221.99530000000001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275848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221.99530000000001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1.1230000000000001E-3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200.58999999999997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1.1130000000000001E-3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1.1230000000000001E-3</v>
      </c>
      <c r="L59" s="50">
        <f>ROUND(I59*K59,0)</f>
        <v>4630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1.1230000000000001E-3</v>
      </c>
      <c r="L67" s="50">
        <f>ROUND(I67*K67,0)</f>
        <v>108678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1.1130000000000001E-3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1.1230000000000001E-3</v>
      </c>
      <c r="L70" s="327">
        <f>ROUND(I70*K70,0)</f>
        <v>-2715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1.1230000000000001E-3</v>
      </c>
      <c r="L71" s="50">
        <f>ROUND(I71*K71,0)</f>
        <v>2105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1.1130000000000001E-3</v>
      </c>
      <c r="L72" s="50">
        <f>ROUND(I72*K72,0)</f>
        <v>15811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54</v>
      </c>
      <c r="AA74" s="175" t="s">
        <v>128</v>
      </c>
      <c r="AB74" s="176">
        <f>+K75</f>
        <v>360</v>
      </c>
      <c r="AC74" s="56">
        <f>ROUND(AB74*Z74,0)</f>
        <v>19440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43</v>
      </c>
      <c r="E75" s="177">
        <v>65</v>
      </c>
      <c r="F75" s="177">
        <v>0</v>
      </c>
      <c r="G75" s="179">
        <f>IF(E75=0,D75,E75)</f>
        <v>65</v>
      </c>
      <c r="H75" s="180"/>
      <c r="I75" s="181">
        <f>AVERAGE(G75,D75)</f>
        <v>54</v>
      </c>
      <c r="J75" s="182" t="s">
        <v>128</v>
      </c>
      <c r="K75" s="183">
        <v>360</v>
      </c>
      <c r="L75" s="50">
        <f>ROUND(K75*I75,0)</f>
        <v>19440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4</v>
      </c>
      <c r="AA75" s="175" t="s">
        <v>128</v>
      </c>
      <c r="AB75" s="186">
        <f>+K76</f>
        <v>1360</v>
      </c>
      <c r="AC75" s="56">
        <f>ROUND(AB75*Z75,0)</f>
        <v>5440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4</v>
      </c>
      <c r="E76" s="177">
        <v>4</v>
      </c>
      <c r="F76" s="177">
        <v>0</v>
      </c>
      <c r="G76" s="179">
        <f>IF(E76=0,D76,E76)</f>
        <v>4</v>
      </c>
      <c r="H76" s="180"/>
      <c r="I76" s="181">
        <f>AVERAGE(G76,D76)</f>
        <v>4</v>
      </c>
      <c r="J76" s="182" t="s">
        <v>128</v>
      </c>
      <c r="K76" s="187">
        <v>1360</v>
      </c>
      <c r="L76" s="50">
        <f>ROUND(K76*I76,0)</f>
        <v>5440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1.1230000000000001E-3</v>
      </c>
      <c r="L77" s="50">
        <f>ROUND(I77*K77,0)</f>
        <v>37399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1.1230000000000001E-3</v>
      </c>
      <c r="L78" s="50">
        <f>ROUND(I78*K78,0)</f>
        <v>764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24880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1504559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'3394'!AC81</f>
        <v>24880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1504559</v>
      </c>
      <c r="L86" s="323">
        <f>IF(G26=0,0,IF(G26&gt;250,-(((250/G26)*K86)*IF(M86="H",0.02,0.05)),IF(M86="H",-0.02*K86,-0.05*K86)))</f>
        <v>-75227.95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1429331.05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1162546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1429331.05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1429331.05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1430301.5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47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275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276</v>
      </c>
      <c r="C123" s="224" t="s">
        <v>199</v>
      </c>
      <c r="K123" s="106"/>
    </row>
    <row r="124" spans="2:11" hidden="1" x14ac:dyDescent="0.3">
      <c r="B124" s="228" t="s">
        <v>277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41754.487939814797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1430348.5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-1017.4499999999534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'3395'!B2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JFK Medical Center Charter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'3395'!G7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158.09</v>
      </c>
      <c r="E10" s="45">
        <v>155.65</v>
      </c>
      <c r="F10" s="45">
        <v>171.81</v>
      </c>
      <c r="G10" s="46">
        <f>D10+E10</f>
        <v>313.74</v>
      </c>
      <c r="H10" s="47"/>
      <c r="I10" s="48">
        <v>1.125</v>
      </c>
      <c r="J10" s="48"/>
      <c r="K10" s="49">
        <f>ROUND(G10*I10,4)</f>
        <v>352.95749999999998</v>
      </c>
      <c r="L10" s="50">
        <f>ROUND(ROUND(K10*$G$7,4)*($K$7),0)</f>
        <v>1367578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IF('3395'!K$84=1,'3395'!G10,0)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18.98</v>
      </c>
      <c r="E11" s="13">
        <v>20.02</v>
      </c>
      <c r="F11" s="13">
        <v>21.16</v>
      </c>
      <c r="G11" s="46">
        <f t="shared" ref="G11:G25" si="2">D11+E11</f>
        <v>39</v>
      </c>
      <c r="H11" s="47"/>
      <c r="I11" s="57">
        <f>I10</f>
        <v>1.125</v>
      </c>
      <c r="J11" s="57"/>
      <c r="K11" s="49">
        <f t="shared" ref="K11:K25" si="3">ROUND(G11*I11,4)</f>
        <v>43.875</v>
      </c>
      <c r="L11" s="50">
        <f t="shared" ref="L11:L25" si="4">ROUND(ROUND(K11*$G$7,4)*($K$7),0)</f>
        <v>169999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IF('3395'!K$84=1,'3395'!G11,0)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67.39</v>
      </c>
      <c r="E12" s="13">
        <v>67.400000000000006</v>
      </c>
      <c r="F12" s="13">
        <v>74.02</v>
      </c>
      <c r="G12" s="46">
        <f t="shared" si="2"/>
        <v>134.79000000000002</v>
      </c>
      <c r="H12" s="47"/>
      <c r="I12" s="57">
        <v>1</v>
      </c>
      <c r="J12" s="57"/>
      <c r="K12" s="49">
        <f t="shared" si="3"/>
        <v>134.79</v>
      </c>
      <c r="L12" s="50">
        <f t="shared" si="4"/>
        <v>522261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IF('3395'!K$84=1,'3395'!G12,0)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7</v>
      </c>
      <c r="E13" s="13">
        <v>6.49</v>
      </c>
      <c r="F13" s="13">
        <v>7.84</v>
      </c>
      <c r="G13" s="46">
        <f t="shared" si="2"/>
        <v>13.49</v>
      </c>
      <c r="H13" s="47"/>
      <c r="I13" s="57">
        <f>I12</f>
        <v>1</v>
      </c>
      <c r="J13" s="57"/>
      <c r="K13" s="49">
        <f t="shared" si="3"/>
        <v>13.49</v>
      </c>
      <c r="L13" s="50">
        <f t="shared" si="4"/>
        <v>52269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IF('3395'!K$84=1,'3395'!G13,0)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IF('3395'!K$84=1,'3395'!G14,0)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IF('3395'!K$84=1,'3395'!G15,0)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IF('3395'!K$84=1,'3395'!G16,0)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IF('3395'!K$84=1,'3395'!G17,0)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IF('3395'!K$84=1,'3395'!G18,0)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IF('3395'!K$84=1,'3395'!G19,0)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IF('3395'!K$84=1,'3395'!G20,0)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IF('3395'!K$84=1,'3395'!G21,0)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5.92</v>
      </c>
      <c r="E22" s="13">
        <v>6.36</v>
      </c>
      <c r="F22" s="13">
        <v>8.74</v>
      </c>
      <c r="G22" s="46">
        <f t="shared" si="2"/>
        <v>12.280000000000001</v>
      </c>
      <c r="H22" s="47"/>
      <c r="I22" s="57">
        <v>1.145</v>
      </c>
      <c r="J22" s="57"/>
      <c r="K22" s="49">
        <f t="shared" si="3"/>
        <v>14.060600000000001</v>
      </c>
      <c r="L22" s="50">
        <f t="shared" si="4"/>
        <v>54480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IF('3395'!K$84=1,'3395'!G22,0)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2.1</v>
      </c>
      <c r="E23" s="13">
        <v>2.1</v>
      </c>
      <c r="F23" s="13">
        <v>0</v>
      </c>
      <c r="G23" s="46">
        <f t="shared" si="2"/>
        <v>4.2</v>
      </c>
      <c r="H23" s="47"/>
      <c r="I23" s="57">
        <f>I22</f>
        <v>1.145</v>
      </c>
      <c r="J23" s="57"/>
      <c r="K23" s="49">
        <f t="shared" si="3"/>
        <v>4.8090000000000002</v>
      </c>
      <c r="L23" s="50">
        <f t="shared" si="4"/>
        <v>18633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IF('3395'!K$84=1,'3395'!G23,0)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IF('3395'!K$84=1,'3395'!G24,0)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IF('3395'!K$84=1,'3395'!G25,0)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259.48</v>
      </c>
      <c r="E26" s="62">
        <f>SUM(E10:E25)</f>
        <v>258.02000000000004</v>
      </c>
      <c r="F26" s="62"/>
      <c r="G26" s="62">
        <f>SUM(G10:G25)</f>
        <v>517.50000000000011</v>
      </c>
      <c r="H26" s="63"/>
      <c r="I26" s="63"/>
      <c r="J26" s="64"/>
      <c r="K26" s="65">
        <f>SUM(K10:K25)</f>
        <v>563.98209999999995</v>
      </c>
      <c r="L26" s="66">
        <f>SUM(L10:L25)</f>
        <v>2185220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18.48</v>
      </c>
      <c r="E28" s="13">
        <v>19.02</v>
      </c>
      <c r="F28" s="78">
        <v>13.5</v>
      </c>
      <c r="G28" s="46">
        <f t="shared" ref="G28:G36" si="5">D28+E28</f>
        <v>37.5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39263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0.5</v>
      </c>
      <c r="E29" s="13">
        <v>1</v>
      </c>
      <c r="F29" s="91">
        <v>0.5</v>
      </c>
      <c r="G29" s="46">
        <f t="shared" si="5"/>
        <v>1.5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5070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7</v>
      </c>
      <c r="E31" s="13">
        <v>6.49</v>
      </c>
      <c r="F31" s="91">
        <v>10.46</v>
      </c>
      <c r="G31" s="46">
        <f t="shared" si="5"/>
        <v>13.49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15824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25.98</v>
      </c>
      <c r="E37" s="62">
        <f>SUM(E28:E36)</f>
        <v>26.509999999999998</v>
      </c>
      <c r="F37" s="62"/>
      <c r="G37" s="62">
        <f>SUM(G28:G36)</f>
        <v>52.49</v>
      </c>
      <c r="H37" s="63"/>
      <c r="I37" s="13" t="s">
        <v>81</v>
      </c>
      <c r="J37" s="13"/>
      <c r="K37" s="13"/>
      <c r="L37" s="50">
        <f>SUM(L28:L36)</f>
        <v>60157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98843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2344220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410.8931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558724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153.089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141992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563.98209999999995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700716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563.98209999999995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2.8540000000000002E-3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517.50000000000011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2.872E-3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2.8540000000000002E-3</v>
      </c>
      <c r="L59" s="50">
        <f>ROUND(I59*K59,0)</f>
        <v>11768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2.8540000000000002E-3</v>
      </c>
      <c r="L67" s="50">
        <f>ROUND(I67*K67,0)</f>
        <v>276194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2.872E-3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2.8540000000000002E-3</v>
      </c>
      <c r="L70" s="327">
        <f>ROUND(I70*K70,0)</f>
        <v>-6900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2.8540000000000002E-3</v>
      </c>
      <c r="L71" s="50">
        <f>ROUND(I71*K71,0)</f>
        <v>5351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2.872E-3</v>
      </c>
      <c r="L72" s="50">
        <f>ROUND(I72*K72,0)</f>
        <v>40800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110.5</v>
      </c>
      <c r="AA74" s="175" t="s">
        <v>128</v>
      </c>
      <c r="AB74" s="176">
        <f>+K75</f>
        <v>360</v>
      </c>
      <c r="AC74" s="56">
        <f>ROUND(AB74*Z74,0)</f>
        <v>39780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107</v>
      </c>
      <c r="E75" s="177">
        <v>114</v>
      </c>
      <c r="F75" s="177">
        <v>0</v>
      </c>
      <c r="G75" s="179">
        <f>IF(E75=0,D75,E75)</f>
        <v>114</v>
      </c>
      <c r="H75" s="180"/>
      <c r="I75" s="181">
        <f>AVERAGE(G75,D75)</f>
        <v>110.5</v>
      </c>
      <c r="J75" s="182" t="s">
        <v>128</v>
      </c>
      <c r="K75" s="183">
        <v>360</v>
      </c>
      <c r="L75" s="50">
        <f>ROUND(K75*I75,0)</f>
        <v>39780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2.8540000000000002E-3</v>
      </c>
      <c r="L77" s="50">
        <f>ROUND(I77*K77,0)</f>
        <v>95046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2.8540000000000002E-3</v>
      </c>
      <c r="L78" s="50">
        <f>ROUND(I78*K78,0)</f>
        <v>1943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39780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3508918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'3395'!AC81</f>
        <v>39780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3508918</v>
      </c>
      <c r="L86" s="323">
        <f>IF(G26=0,0,IF(G26&gt;250,-(((250/G26)*K86)*IF(M86="H",0.02,0.05)),IF(M86="H",-0.02*K86,-0.05*K86)))</f>
        <v>-84756.473429951671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3424161.5265700482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2863636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3424161.5265700482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3424161.5265700482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90689.426570048352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3421078.93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119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278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279</v>
      </c>
      <c r="C123" s="224" t="s">
        <v>199</v>
      </c>
      <c r="K123" s="106"/>
    </row>
    <row r="124" spans="2:11" hidden="1" x14ac:dyDescent="0.3">
      <c r="B124" s="228" t="s">
        <v>280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41754.487951388903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3421197.93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2963.5965700480156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'3396'!B2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G Hauptner G-Star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'3396'!G7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IF('3396'!K$84=1,'3396'!G10,0)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IF('3396'!K$84=1,'3396'!G11,0)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IF('3396'!K$84=1,'3396'!G12,0)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IF('3396'!K$84=1,'3396'!G13,0)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438.53</v>
      </c>
      <c r="E14" s="13">
        <v>436.39</v>
      </c>
      <c r="F14" s="13">
        <v>499.06</v>
      </c>
      <c r="G14" s="46">
        <f t="shared" si="2"/>
        <v>874.92</v>
      </c>
      <c r="H14" s="47"/>
      <c r="I14" s="57">
        <v>1.0109999999999999</v>
      </c>
      <c r="J14" s="57"/>
      <c r="K14" s="49">
        <f t="shared" si="3"/>
        <v>884.54409999999996</v>
      </c>
      <c r="L14" s="50">
        <f t="shared" si="4"/>
        <v>3427277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IF('3396'!K$84=1,'3396'!G14,0)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40.74</v>
      </c>
      <c r="E15" s="13">
        <v>40.25</v>
      </c>
      <c r="F15" s="13">
        <v>47.54</v>
      </c>
      <c r="G15" s="46">
        <f t="shared" si="2"/>
        <v>80.990000000000009</v>
      </c>
      <c r="H15" s="47"/>
      <c r="I15" s="57">
        <f>I14</f>
        <v>1.0109999999999999</v>
      </c>
      <c r="J15" s="57"/>
      <c r="K15" s="49">
        <f t="shared" si="3"/>
        <v>81.880899999999997</v>
      </c>
      <c r="L15" s="59">
        <f t="shared" si="4"/>
        <v>317258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IF('3396'!K$84=1,'3396'!G15,0)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IF('3396'!K$84=1,'3396'!G16,0)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IF('3396'!K$84=1,'3396'!G17,0)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IF('3396'!K$84=1,'3396'!G18,0)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IF('3396'!K$84=1,'3396'!G19,0)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IF('3396'!K$84=1,'3396'!G20,0)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IF('3396'!K$84=1,'3396'!G21,0)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IF('3396'!K$84=1,'3396'!G22,0)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IF('3396'!K$84=1,'3396'!G23,0)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0.28999999999999998</v>
      </c>
      <c r="E24" s="13">
        <v>0.56999999999999995</v>
      </c>
      <c r="F24" s="13">
        <v>0.33</v>
      </c>
      <c r="G24" s="46">
        <f t="shared" si="2"/>
        <v>0.85999999999999988</v>
      </c>
      <c r="H24" s="47"/>
      <c r="I24" s="57">
        <f>I23</f>
        <v>1.145</v>
      </c>
      <c r="J24" s="57"/>
      <c r="K24" s="49">
        <f t="shared" si="3"/>
        <v>0.98470000000000002</v>
      </c>
      <c r="L24" s="50">
        <f t="shared" si="4"/>
        <v>3815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IF('3396'!K$84=1,'3396'!G24,0)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47.62</v>
      </c>
      <c r="E25" s="13">
        <v>46.95</v>
      </c>
      <c r="F25" s="13">
        <v>54.87</v>
      </c>
      <c r="G25" s="46">
        <f t="shared" si="2"/>
        <v>94.57</v>
      </c>
      <c r="H25" s="47"/>
      <c r="I25" s="57">
        <v>1.0109999999999999</v>
      </c>
      <c r="J25" s="57"/>
      <c r="K25" s="49">
        <f t="shared" si="3"/>
        <v>95.610299999999995</v>
      </c>
      <c r="L25" s="50">
        <f t="shared" si="4"/>
        <v>370454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IF('3396'!K$84=1,'3396'!G25,0)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527.17999999999995</v>
      </c>
      <c r="E26" s="62">
        <f>SUM(E10:E25)</f>
        <v>524.16</v>
      </c>
      <c r="F26" s="62"/>
      <c r="G26" s="62">
        <f>SUM(G10:G25)</f>
        <v>1051.3399999999999</v>
      </c>
      <c r="H26" s="63"/>
      <c r="I26" s="63"/>
      <c r="J26" s="64"/>
      <c r="K26" s="65">
        <f>SUM(K10:K25)</f>
        <v>1063.02</v>
      </c>
      <c r="L26" s="66">
        <f>SUM(L10:L25)</f>
        <v>4118804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40.74</v>
      </c>
      <c r="E34" s="13">
        <v>40.25</v>
      </c>
      <c r="F34" s="91">
        <v>36</v>
      </c>
      <c r="G34" s="46">
        <f t="shared" si="5"/>
        <v>80.990000000000009</v>
      </c>
      <c r="H34" s="79"/>
      <c r="I34" s="92" t="s">
        <v>77</v>
      </c>
      <c r="J34" s="81">
        <v>251</v>
      </c>
      <c r="K34" s="82">
        <v>835</v>
      </c>
      <c r="L34" s="83">
        <f t="shared" si="7"/>
        <v>67627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1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0.5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40.74</v>
      </c>
      <c r="E37" s="62">
        <f>SUM(E28:E36)</f>
        <v>40.25</v>
      </c>
      <c r="F37" s="62"/>
      <c r="G37" s="62">
        <f>SUM(G28:G36)</f>
        <v>80.990000000000009</v>
      </c>
      <c r="H37" s="63"/>
      <c r="I37" s="13" t="s">
        <v>81</v>
      </c>
      <c r="J37" s="13"/>
      <c r="K37" s="13"/>
      <c r="L37" s="50">
        <f>SUM(L28:L36)</f>
        <v>67627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200806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4387237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1063.02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988335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1063.02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988335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1063.02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5.3800000000000002E-3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1051.3399999999999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5.8349999999999999E-3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5.3800000000000002E-3</v>
      </c>
      <c r="L59" s="50">
        <f>ROUND(I59*K59,0)</f>
        <v>22183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5.3800000000000002E-3</v>
      </c>
      <c r="L67" s="50">
        <f>ROUND(I67*K67,0)</f>
        <v>520647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5.8349999999999999E-3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5.3800000000000002E-3</v>
      </c>
      <c r="L70" s="327">
        <f>ROUND(I70*K70,0)</f>
        <v>-13007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5.3800000000000002E-3</v>
      </c>
      <c r="L71" s="50">
        <f>ROUND(I71*K71,0)</f>
        <v>10086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5.8349999999999999E-3</v>
      </c>
      <c r="L72" s="50">
        <f>ROUND(I72*K72,0)</f>
        <v>82893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624.5</v>
      </c>
      <c r="AA74" s="175" t="s">
        <v>128</v>
      </c>
      <c r="AB74" s="176">
        <f>+K75</f>
        <v>360</v>
      </c>
      <c r="AC74" s="56">
        <f>ROUND(AB74*Z74,0)</f>
        <v>224820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594</v>
      </c>
      <c r="E75" s="177">
        <v>655</v>
      </c>
      <c r="F75" s="177">
        <v>0</v>
      </c>
      <c r="G75" s="179">
        <f>IF(E75=0,D75,E75)</f>
        <v>655</v>
      </c>
      <c r="H75" s="180"/>
      <c r="I75" s="181">
        <f>AVERAGE(G75,D75)</f>
        <v>624.5</v>
      </c>
      <c r="J75" s="182" t="s">
        <v>128</v>
      </c>
      <c r="K75" s="183">
        <v>360</v>
      </c>
      <c r="L75" s="50">
        <f>ROUND(K75*I75,0)</f>
        <v>224820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5.3800000000000002E-3</v>
      </c>
      <c r="L77" s="50">
        <f>ROUND(I77*K77,0)</f>
        <v>179169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5.3800000000000002E-3</v>
      </c>
      <c r="L78" s="50">
        <f>ROUND(I78*K78,0)</f>
        <v>3662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224820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6406025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'3396'!AC81</f>
        <v>224820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379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6406025</v>
      </c>
      <c r="L86" s="323">
        <f>IF(G26=0,0,IF(G26&gt;250,-(((250/G26)*K86)*IF(M86="H",0.02,0.05)),IF(M86="H",-0.02*K86,-0.05*K86)))</f>
        <v>-30466.000532653568</v>
      </c>
      <c r="M86" s="210" t="str">
        <f>IF(B123="3396","H",IF(B123="2801","H",IF(B123="2911","H",IF(B123="3382","H"," "))))</f>
        <v>H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6375558.9994673468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5298651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6375558.9994673468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6375558.9994673468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97654.499467346439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6364589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238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281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282</v>
      </c>
      <c r="C123" s="224" t="s">
        <v>199</v>
      </c>
      <c r="K123" s="106"/>
    </row>
    <row r="124" spans="2:11" hidden="1" x14ac:dyDescent="0.3">
      <c r="B124" s="228" t="s">
        <v>283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41754.487962963001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6364827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10731.999467346817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'3398'!B2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Everglades Prep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'3398'!G7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IF('3398'!K$84=1,'3398'!G10,0)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IF('3398'!K$84=1,'3398'!G11,0)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IF('3398'!K$84=1,'3398'!G12,0)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IF('3398'!K$84=1,'3398'!G13,0)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27.88</v>
      </c>
      <c r="E14" s="13">
        <v>31.05</v>
      </c>
      <c r="F14" s="13">
        <v>30.08</v>
      </c>
      <c r="G14" s="46">
        <f t="shared" si="2"/>
        <v>58.93</v>
      </c>
      <c r="H14" s="47"/>
      <c r="I14" s="57">
        <v>1.0109999999999999</v>
      </c>
      <c r="J14" s="57"/>
      <c r="K14" s="49">
        <f t="shared" si="3"/>
        <v>59.578200000000002</v>
      </c>
      <c r="L14" s="50">
        <f t="shared" si="4"/>
        <v>230843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IF('3398'!K$84=1,'3398'!G14,0)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13.54</v>
      </c>
      <c r="E15" s="13">
        <v>14.39</v>
      </c>
      <c r="F15" s="13">
        <v>19.3</v>
      </c>
      <c r="G15" s="46">
        <f t="shared" si="2"/>
        <v>27.93</v>
      </c>
      <c r="H15" s="47"/>
      <c r="I15" s="57">
        <f>I14</f>
        <v>1.0109999999999999</v>
      </c>
      <c r="J15" s="57"/>
      <c r="K15" s="49">
        <f t="shared" si="3"/>
        <v>28.237200000000001</v>
      </c>
      <c r="L15" s="59">
        <f t="shared" si="4"/>
        <v>109409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IF('3398'!K$84=1,'3398'!G15,0)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IF('3398'!K$84=1,'3398'!G16,0)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IF('3398'!K$84=1,'3398'!G17,0)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IF('3398'!K$84=1,'3398'!G18,0)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IF('3398'!K$84=1,'3398'!G19,0)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IF('3398'!K$84=1,'3398'!G20,0)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IF('3398'!K$84=1,'3398'!G21,0)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IF('3398'!K$84=1,'3398'!G22,0)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IF('3398'!K$84=1,'3398'!G23,0)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IF('3398'!K$84=1,'3398'!G24,0)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3.37</v>
      </c>
      <c r="E25" s="13">
        <v>2.5099999999999998</v>
      </c>
      <c r="F25" s="13">
        <v>3.67</v>
      </c>
      <c r="G25" s="46">
        <f t="shared" si="2"/>
        <v>5.88</v>
      </c>
      <c r="H25" s="47"/>
      <c r="I25" s="57">
        <v>1.0109999999999999</v>
      </c>
      <c r="J25" s="57"/>
      <c r="K25" s="49">
        <f t="shared" si="3"/>
        <v>5.9447000000000001</v>
      </c>
      <c r="L25" s="50">
        <f t="shared" si="4"/>
        <v>23033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IF('3398'!K$84=1,'3398'!G25,0)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44.79</v>
      </c>
      <c r="E26" s="62">
        <f>SUM(E10:E25)</f>
        <v>47.949999999999996</v>
      </c>
      <c r="F26" s="62"/>
      <c r="G26" s="62">
        <f>SUM(G10:G25)</f>
        <v>92.74</v>
      </c>
      <c r="H26" s="63"/>
      <c r="I26" s="63"/>
      <c r="J26" s="64"/>
      <c r="K26" s="65">
        <f>SUM(K10:K25)</f>
        <v>93.760100000000008</v>
      </c>
      <c r="L26" s="66">
        <f>SUM(L10:L25)</f>
        <v>363285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10.98</v>
      </c>
      <c r="E34" s="13">
        <v>10.93</v>
      </c>
      <c r="F34" s="91">
        <v>7.5</v>
      </c>
      <c r="G34" s="46">
        <f t="shared" si="5"/>
        <v>21.91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18295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2.56</v>
      </c>
      <c r="E35" s="13">
        <v>3.46</v>
      </c>
      <c r="F35" s="91">
        <v>2.5</v>
      </c>
      <c r="G35" s="46">
        <f t="shared" si="5"/>
        <v>6.02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19071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13.540000000000001</v>
      </c>
      <c r="E37" s="62">
        <f>SUM(E28:E36)</f>
        <v>14.39</v>
      </c>
      <c r="F37" s="62"/>
      <c r="G37" s="62">
        <f>SUM(G28:G36)</f>
        <v>27.93</v>
      </c>
      <c r="H37" s="63"/>
      <c r="I37" s="13" t="s">
        <v>81</v>
      </c>
      <c r="J37" s="13"/>
      <c r="K37" s="13"/>
      <c r="L37" s="50">
        <f>SUM(L28:L36)</f>
        <v>37366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17713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418364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93.760100000000008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87173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93.760100000000008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87173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93.760100000000008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4.7399999999999997E-4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92.74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5.1500000000000005E-4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4.7399999999999997E-4</v>
      </c>
      <c r="L59" s="50">
        <f>ROUND(I59*K59,0)</f>
        <v>1954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4.7399999999999997E-4</v>
      </c>
      <c r="L67" s="50">
        <f>ROUND(I67*K67,0)</f>
        <v>45871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5.1500000000000005E-4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4.7399999999999997E-4</v>
      </c>
      <c r="L70" s="327">
        <f>ROUND(I70*K70,0)</f>
        <v>-1146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4.7399999999999997E-4</v>
      </c>
      <c r="L71" s="50">
        <f>ROUND(I71*K71,0)</f>
        <v>889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5.1500000000000005E-4</v>
      </c>
      <c r="L72" s="50">
        <f>ROUND(I72*K72,0)</f>
        <v>7316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4.7399999999999997E-4</v>
      </c>
      <c r="L77" s="50">
        <f>ROUND(I77*K77,0)</f>
        <v>15786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4.7399999999999997E-4</v>
      </c>
      <c r="L78" s="50">
        <f>ROUND(I78*K78,0)</f>
        <v>323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576530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'3398'!AC81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576530</v>
      </c>
      <c r="L86" s="323">
        <f>IF(G26=0,0,IF(G26&gt;250,-(((250/G26)*K86)*IF(M86="H",0.02,0.05)),IF(M86="H",-0.02*K86,-0.05*K86)))</f>
        <v>-28826.5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547703.5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439021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547703.5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547703.5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547296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20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284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285</v>
      </c>
      <c r="C123" s="224" t="s">
        <v>199</v>
      </c>
      <c r="K123" s="106"/>
    </row>
    <row r="124" spans="2:11" hidden="1" x14ac:dyDescent="0.3">
      <c r="B124" s="228" t="s">
        <v>286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41754.487974536998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547316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387.5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'3400'!B2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Believers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'3400'!G7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IF('3400'!K$84=1,'3400'!G10,0)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IF('3400'!K$84=1,'3400'!G11,0)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IF('3400'!K$84=1,'3400'!G12,0)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IF('3400'!K$84=1,'3400'!G13,0)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IF('3400'!K$84=1,'3400'!G14,0)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66.31</v>
      </c>
      <c r="E15" s="13">
        <v>67.459999999999994</v>
      </c>
      <c r="F15" s="13">
        <v>75.02</v>
      </c>
      <c r="G15" s="46">
        <f t="shared" si="2"/>
        <v>133.76999999999998</v>
      </c>
      <c r="H15" s="47"/>
      <c r="I15" s="57">
        <f>I14</f>
        <v>1.0109999999999999</v>
      </c>
      <c r="J15" s="57"/>
      <c r="K15" s="49">
        <f t="shared" si="3"/>
        <v>135.2415</v>
      </c>
      <c r="L15" s="59">
        <f t="shared" si="4"/>
        <v>524010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IF('3400'!K$84=1,'3400'!G15,0)</f>
        <v>133.76999999999998</v>
      </c>
      <c r="Y15" s="374"/>
      <c r="Z15" s="375">
        <v>1</v>
      </c>
      <c r="AA15" s="375"/>
      <c r="AB15" s="55">
        <f t="shared" si="0"/>
        <v>133.77000000000001</v>
      </c>
      <c r="AC15" s="60">
        <f t="shared" si="1"/>
        <v>518309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IF('3400'!K$84=1,'3400'!G16,0)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IF('3400'!K$84=1,'3400'!G17,0)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IF('3400'!K$84=1,'3400'!G18,0)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IF('3400'!K$84=1,'3400'!G19,0)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IF('3400'!K$84=1,'3400'!G20,0)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IF('3400'!K$84=1,'3400'!G21,0)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IF('3400'!K$84=1,'3400'!G22,0)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IF('3400'!K$84=1,'3400'!G23,0)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IF('3400'!K$84=1,'3400'!G24,0)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IF('3400'!K$84=1,'3400'!G25,0)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66.31</v>
      </c>
      <c r="E26" s="62">
        <f>SUM(E10:E25)</f>
        <v>67.459999999999994</v>
      </c>
      <c r="F26" s="62"/>
      <c r="G26" s="62">
        <f>SUM(G10:G25)</f>
        <v>133.76999999999998</v>
      </c>
      <c r="H26" s="63"/>
      <c r="I26" s="63"/>
      <c r="J26" s="64"/>
      <c r="K26" s="65">
        <f>SUM(K10:K25)</f>
        <v>135.2415</v>
      </c>
      <c r="L26" s="66">
        <f>SUM(L10:L25)</f>
        <v>524010</v>
      </c>
      <c r="N26" s="54"/>
      <c r="O26" s="67"/>
      <c r="P26" s="54"/>
      <c r="Q26" s="54"/>
      <c r="V26" s="376" t="s">
        <v>61</v>
      </c>
      <c r="W26" s="376"/>
      <c r="X26" s="365">
        <f>SUM(X10:X25)</f>
        <v>133.76999999999998</v>
      </c>
      <c r="Y26" s="365"/>
      <c r="Z26" s="377"/>
      <c r="AA26" s="378"/>
      <c r="AB26" s="68">
        <f>SUM(AB10:AB25)</f>
        <v>133.77000000000001</v>
      </c>
      <c r="AC26" s="69">
        <f>SUM(AC10:AC25)</f>
        <v>518309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10.59</v>
      </c>
      <c r="E34" s="13">
        <v>9.39</v>
      </c>
      <c r="F34" s="91">
        <v>11.5</v>
      </c>
      <c r="G34" s="46">
        <f t="shared" si="5"/>
        <v>19.98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16683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31.73</v>
      </c>
      <c r="E35" s="13">
        <v>28.68</v>
      </c>
      <c r="F35" s="91">
        <v>36</v>
      </c>
      <c r="G35" s="46">
        <f t="shared" si="5"/>
        <v>60.41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191379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23.99</v>
      </c>
      <c r="E36" s="13">
        <v>29.39</v>
      </c>
      <c r="F36" s="91">
        <v>22.5</v>
      </c>
      <c r="G36" s="46">
        <f t="shared" si="5"/>
        <v>53.379999999999995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356845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66.31</v>
      </c>
      <c r="E37" s="62">
        <f>SUM(E28:E36)</f>
        <v>67.460000000000008</v>
      </c>
      <c r="F37" s="62"/>
      <c r="G37" s="62">
        <f>SUM(G28:G36)</f>
        <v>133.76999999999998</v>
      </c>
      <c r="H37" s="63"/>
      <c r="I37" s="13" t="s">
        <v>81</v>
      </c>
      <c r="J37" s="13"/>
      <c r="K37" s="13"/>
      <c r="L37" s="50">
        <f>SUM(L28:L36)</f>
        <v>564907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25550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25550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1114467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543859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135.2415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125740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133.77000000000001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124372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135.2415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125740</v>
      </c>
      <c r="N50" s="3"/>
      <c r="O50" s="1"/>
      <c r="V50" s="150" t="s">
        <v>97</v>
      </c>
      <c r="W50" s="151">
        <f>SUM(W47:W49)</f>
        <v>133.77000000000001</v>
      </c>
      <c r="X50" s="348" t="s">
        <v>98</v>
      </c>
      <c r="Y50" s="349"/>
      <c r="Z50" s="349"/>
      <c r="AA50" s="349"/>
      <c r="AB50" s="349"/>
      <c r="AC50" s="56">
        <f>IF(V2=75,0,AB49+AB48+AB47)</f>
        <v>124372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135.2415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133.77000000000001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6.8400000000000004E-4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6.7699999999999998E-4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133.76999999999998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133.76999999999998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7.4200000000000004E-4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7.4200000000000004E-4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6.7699999999999998E-4</v>
      </c>
      <c r="AC58" s="56">
        <f>ROUND(Y58*AB58,0)</f>
        <v>2791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6.8400000000000004E-4</v>
      </c>
      <c r="L59" s="50">
        <f>ROUND(I59*K59,0)</f>
        <v>2820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6.7699999999999998E-4</v>
      </c>
      <c r="AC66" s="56">
        <f>ROUND(Y66*AB66,0)</f>
        <v>65516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6.8400000000000004E-4</v>
      </c>
      <c r="L67" s="50">
        <f>ROUND(I67*K67,0)</f>
        <v>66194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7.4200000000000004E-4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7.4200000000000004E-4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6.7699999999999998E-4</v>
      </c>
      <c r="AC69" s="56">
        <f>ROUND(Y69*AB69,0)</f>
        <v>-1637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6.8400000000000004E-4</v>
      </c>
      <c r="L70" s="327">
        <f>ROUND(I70*K70,0)</f>
        <v>-1654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6.7699999999999998E-4</v>
      </c>
      <c r="AC70" s="56">
        <f>ROUND(Y70*AB70,0)</f>
        <v>1269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6.8400000000000004E-4</v>
      </c>
      <c r="L71" s="50">
        <f>ROUND(I71*K71,0)</f>
        <v>1282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7.4200000000000004E-4</v>
      </c>
      <c r="AC71" s="56">
        <f>ROUND(Y71*AB71,0)</f>
        <v>10541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7.4200000000000004E-4</v>
      </c>
      <c r="L72" s="50">
        <f>ROUND(I72*K72,0)</f>
        <v>10541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109</v>
      </c>
      <c r="AA74" s="175" t="s">
        <v>128</v>
      </c>
      <c r="AB74" s="176">
        <f>+K75</f>
        <v>360</v>
      </c>
      <c r="AC74" s="56">
        <f>ROUND(AB74*Z74,0)</f>
        <v>39240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121</v>
      </c>
      <c r="E75" s="177">
        <v>97</v>
      </c>
      <c r="F75" s="177">
        <v>0</v>
      </c>
      <c r="G75" s="179">
        <f>IF(E75=0,D75,E75)</f>
        <v>97</v>
      </c>
      <c r="H75" s="180"/>
      <c r="I75" s="181">
        <f>AVERAGE(G75,D75)</f>
        <v>109</v>
      </c>
      <c r="J75" s="182" t="s">
        <v>128</v>
      </c>
      <c r="K75" s="183">
        <v>360</v>
      </c>
      <c r="L75" s="50">
        <f>ROUND(K75*I75,0)</f>
        <v>39240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6.7699999999999998E-4</v>
      </c>
      <c r="AC76" s="56">
        <f>ROUND(Y76*AB76,0)</f>
        <v>22546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6.8400000000000004E-4</v>
      </c>
      <c r="L77" s="50">
        <f>ROUND(I77*K77,0)</f>
        <v>22779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6.7699999999999998E-4</v>
      </c>
      <c r="AC77" s="56">
        <f>ROUND(Y77*AB77,0)</f>
        <v>461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6.8400000000000004E-4</v>
      </c>
      <c r="L78" s="50">
        <f>ROUND(I78*K78,0)</f>
        <v>466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808958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1381875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'3400'!AC81</f>
        <v>808958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808958</v>
      </c>
      <c r="L86" s="323">
        <f>IF(G26=0,0,IF(G26&gt;250,-(((250/G26)*K86)*IF(M86="H",0.02,0.05)),IF(M86="H",-0.02*K86,-0.05*K86)))</f>
        <v>-40447.9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1341427.1000000001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1082549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1341427.1000000001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1341427.1000000001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1340763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30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287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288</v>
      </c>
      <c r="C123" s="224" t="s">
        <v>199</v>
      </c>
      <c r="K123" s="106"/>
    </row>
    <row r="124" spans="2:11" hidden="1" x14ac:dyDescent="0.3">
      <c r="B124" s="228" t="s">
        <v>289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41754.487986111097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1340793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634.10000000009313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Quantum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'3401'!G7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IF('3401'!K$84=1,'3401'!G10,0)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IF('3401'!K$84=1,'3401'!G11,0)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IF('3401'!K$84=1,'3401'!G12,0)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IF('3401'!K$84=1,'3401'!G13,0)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151.76</v>
      </c>
      <c r="E14" s="13">
        <v>189.53</v>
      </c>
      <c r="F14" s="13">
        <v>152.6</v>
      </c>
      <c r="G14" s="46">
        <f t="shared" si="2"/>
        <v>341.28999999999996</v>
      </c>
      <c r="H14" s="47"/>
      <c r="I14" s="57">
        <v>1.0109999999999999</v>
      </c>
      <c r="J14" s="57"/>
      <c r="K14" s="49">
        <f t="shared" si="3"/>
        <v>345.04419999999999</v>
      </c>
      <c r="L14" s="50">
        <f t="shared" si="4"/>
        <v>1336917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IF('3401'!K$84=1,'3401'!G14,0)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40.380000000000003</v>
      </c>
      <c r="E15" s="13">
        <v>45.7</v>
      </c>
      <c r="F15" s="13">
        <v>40.82</v>
      </c>
      <c r="G15" s="46">
        <f t="shared" si="2"/>
        <v>86.080000000000013</v>
      </c>
      <c r="H15" s="47"/>
      <c r="I15" s="57">
        <f>I14</f>
        <v>1.0109999999999999</v>
      </c>
      <c r="J15" s="57"/>
      <c r="K15" s="49">
        <f t="shared" si="3"/>
        <v>87.026899999999998</v>
      </c>
      <c r="L15" s="59">
        <f t="shared" si="4"/>
        <v>337197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IF('3401'!K$84=1,'3401'!G15,0)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IF('3401'!K$84=1,'3401'!G16,0)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IF('3401'!K$84=1,'3401'!G17,0)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IF('3401'!K$84=1,'3401'!G18,0)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IF('3401'!K$84=1,'3401'!G19,0)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IF('3401'!K$84=1,'3401'!G20,0)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IF('3401'!K$84=1,'3401'!G21,0)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IF('3401'!K$84=1,'3401'!G22,0)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IF('3401'!K$84=1,'3401'!G23,0)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2.4</v>
      </c>
      <c r="E24" s="13">
        <v>4.9400000000000004</v>
      </c>
      <c r="F24" s="13">
        <v>2.4</v>
      </c>
      <c r="G24" s="46">
        <f t="shared" si="2"/>
        <v>7.34</v>
      </c>
      <c r="H24" s="47"/>
      <c r="I24" s="57">
        <f>I23</f>
        <v>1.145</v>
      </c>
      <c r="J24" s="57"/>
      <c r="K24" s="49">
        <f t="shared" si="3"/>
        <v>8.4042999999999992</v>
      </c>
      <c r="L24" s="50">
        <f t="shared" si="4"/>
        <v>32564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IF('3401'!K$84=1,'3401'!G24,0)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IF('3401'!K$84=1,'3401'!G25,0)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194.54</v>
      </c>
      <c r="E26" s="62">
        <f>SUM(E10:E25)</f>
        <v>240.17000000000002</v>
      </c>
      <c r="F26" s="62"/>
      <c r="G26" s="62">
        <f>SUM(G10:G25)</f>
        <v>434.71</v>
      </c>
      <c r="H26" s="63"/>
      <c r="I26" s="63"/>
      <c r="J26" s="64"/>
      <c r="K26" s="65">
        <f>SUM(K10:K25)</f>
        <v>440.47539999999998</v>
      </c>
      <c r="L26" s="66">
        <f>SUM(L10:L25)</f>
        <v>1706678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36.4</v>
      </c>
      <c r="E34" s="13">
        <v>39.4</v>
      </c>
      <c r="F34" s="91">
        <v>29</v>
      </c>
      <c r="G34" s="46">
        <f t="shared" si="5"/>
        <v>75.8</v>
      </c>
      <c r="H34" s="79"/>
      <c r="I34" s="92" t="s">
        <v>77</v>
      </c>
      <c r="J34" s="81">
        <v>251</v>
      </c>
      <c r="K34" s="82">
        <v>835</v>
      </c>
      <c r="L34" s="83">
        <f t="shared" si="7"/>
        <v>63293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2.98</v>
      </c>
      <c r="E35" s="13">
        <v>5.3</v>
      </c>
      <c r="F35" s="91">
        <v>3</v>
      </c>
      <c r="G35" s="46">
        <f t="shared" si="5"/>
        <v>8.2799999999999994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26231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1</v>
      </c>
      <c r="E36" s="13">
        <v>1</v>
      </c>
      <c r="F36" s="91">
        <v>0.5</v>
      </c>
      <c r="G36" s="46">
        <f t="shared" si="5"/>
        <v>2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13370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40.379999999999995</v>
      </c>
      <c r="E37" s="62">
        <f>SUM(E28:E36)</f>
        <v>45.699999999999996</v>
      </c>
      <c r="F37" s="62"/>
      <c r="G37" s="62">
        <f>SUM(G28:G36)</f>
        <v>86.08</v>
      </c>
      <c r="H37" s="63"/>
      <c r="I37" s="13" t="s">
        <v>81</v>
      </c>
      <c r="J37" s="13"/>
      <c r="K37" s="13"/>
      <c r="L37" s="50">
        <f>SUM(L28:L36)</f>
        <v>102894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83030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1892602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440.47539999999998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409529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440.47539999999998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409529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440.47539999999998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2.2290000000000001E-3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434.71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2.4130000000000002E-3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2.2290000000000001E-3</v>
      </c>
      <c r="L59" s="50">
        <f>ROUND(I59*K59,0)</f>
        <v>9191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2.2290000000000001E-3</v>
      </c>
      <c r="L67" s="50">
        <f>ROUND(I67*K67,0)</f>
        <v>215710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2.4130000000000002E-3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2.2290000000000001E-3</v>
      </c>
      <c r="L70" s="327">
        <f>ROUND(I70*K70,0)</f>
        <v>-5389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2.2290000000000001E-3</v>
      </c>
      <c r="L71" s="50">
        <f>ROUND(I71*K71,0)</f>
        <v>4179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2.4130000000000002E-3</v>
      </c>
      <c r="L72" s="50">
        <f>ROUND(I72*K72,0)</f>
        <v>34280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270</v>
      </c>
      <c r="AA74" s="175" t="s">
        <v>128</v>
      </c>
      <c r="AB74" s="176">
        <f>+K75</f>
        <v>360</v>
      </c>
      <c r="AC74" s="56">
        <f>ROUND(AB74*Z74,0)</f>
        <v>97200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188</v>
      </c>
      <c r="E75" s="177">
        <v>352</v>
      </c>
      <c r="F75" s="177">
        <v>0</v>
      </c>
      <c r="G75" s="179">
        <f>IF(E75=0,D75,E75)</f>
        <v>352</v>
      </c>
      <c r="H75" s="180"/>
      <c r="I75" s="181">
        <f>AVERAGE(G75,D75)</f>
        <v>270</v>
      </c>
      <c r="J75" s="182" t="s">
        <v>128</v>
      </c>
      <c r="K75" s="183">
        <v>360</v>
      </c>
      <c r="L75" s="50">
        <f>ROUND(K75*I75,0)</f>
        <v>97200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2.2290000000000001E-3</v>
      </c>
      <c r="L77" s="50">
        <f>ROUND(I77*K77,0)</f>
        <v>74232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2.2290000000000001E-3</v>
      </c>
      <c r="L78" s="50">
        <f>ROUND(I78*K78,0)</f>
        <v>1517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97200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2733051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'3401'!AC81</f>
        <v>97200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2733051</v>
      </c>
      <c r="L86" s="323">
        <f>IF(G26=0,0,IF(G26&gt;250,-(((250/G26)*K86)*IF(M86="H",0.02,0.05)),IF(M86="H",-0.02*K86,-0.05*K86)))</f>
        <v>-78588.340502863983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2654462.6594971363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1881165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2654462.6594971363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2654462.6594971363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58064.209497136035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2650436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88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290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291</v>
      </c>
      <c r="C123" s="224" t="s">
        <v>199</v>
      </c>
      <c r="K123" s="106"/>
    </row>
    <row r="124" spans="2:11" hidden="1" x14ac:dyDescent="0.3">
      <c r="B124" s="228" t="s">
        <v>292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41754.487997685203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2650524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3938.6594971362501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'3413'!B2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Somerset Academy Boca East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'3413'!G7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97.88</v>
      </c>
      <c r="E10" s="45">
        <v>96.91</v>
      </c>
      <c r="F10" s="45">
        <v>108.55</v>
      </c>
      <c r="G10" s="46">
        <f>D10+E10</f>
        <v>194.79</v>
      </c>
      <c r="H10" s="47"/>
      <c r="I10" s="48">
        <v>1.125</v>
      </c>
      <c r="J10" s="48"/>
      <c r="K10" s="49">
        <f>ROUND(G10*I10,4)</f>
        <v>219.1388</v>
      </c>
      <c r="L10" s="50">
        <f>ROUND(ROUND(K10*$G$7,4)*($K$7),0)</f>
        <v>849081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IF('3413'!K$84=1,'3413'!G10,0)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14.49</v>
      </c>
      <c r="E11" s="13">
        <v>14.07</v>
      </c>
      <c r="F11" s="13">
        <v>16.68</v>
      </c>
      <c r="G11" s="46">
        <f t="shared" ref="G11:G25" si="2">D11+E11</f>
        <v>28.560000000000002</v>
      </c>
      <c r="H11" s="47"/>
      <c r="I11" s="57">
        <f>I10</f>
        <v>1.125</v>
      </c>
      <c r="J11" s="57"/>
      <c r="K11" s="49">
        <f t="shared" ref="K11:K25" si="3">ROUND(G11*I11,4)</f>
        <v>32.130000000000003</v>
      </c>
      <c r="L11" s="50">
        <f t="shared" ref="L11:L25" si="4">ROUND(ROUND(K11*$G$7,4)*($K$7),0)</f>
        <v>124492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IF('3413'!K$84=1,'3413'!G11,0)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17.41</v>
      </c>
      <c r="E12" s="13">
        <v>20.02</v>
      </c>
      <c r="F12" s="13">
        <v>20.58</v>
      </c>
      <c r="G12" s="46">
        <f t="shared" si="2"/>
        <v>37.43</v>
      </c>
      <c r="H12" s="47"/>
      <c r="I12" s="57">
        <v>1</v>
      </c>
      <c r="J12" s="57"/>
      <c r="K12" s="49">
        <f t="shared" si="3"/>
        <v>37.43</v>
      </c>
      <c r="L12" s="50">
        <f t="shared" si="4"/>
        <v>145027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IF('3413'!K$84=1,'3413'!G12,0)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8.51</v>
      </c>
      <c r="E13" s="13">
        <v>7.05</v>
      </c>
      <c r="F13" s="13">
        <v>10.34</v>
      </c>
      <c r="G13" s="46">
        <f t="shared" si="2"/>
        <v>15.559999999999999</v>
      </c>
      <c r="H13" s="47"/>
      <c r="I13" s="57">
        <f>I12</f>
        <v>1</v>
      </c>
      <c r="J13" s="57"/>
      <c r="K13" s="49">
        <f t="shared" si="3"/>
        <v>15.56</v>
      </c>
      <c r="L13" s="50">
        <f t="shared" si="4"/>
        <v>60289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IF('3413'!K$84=1,'3413'!G13,0)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IF('3413'!K$84=1,'3413'!G14,0)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IF('3413'!K$84=1,'3413'!G15,0)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IF('3413'!K$84=1,'3413'!G16,0)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IF('3413'!K$84=1,'3413'!G17,0)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IF('3413'!K$84=1,'3413'!G18,0)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IF('3413'!K$84=1,'3413'!G19,0)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IF('3413'!K$84=1,'3413'!G20,0)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IF('3413'!K$84=1,'3413'!G21,0)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4.08</v>
      </c>
      <c r="E22" s="13">
        <v>3.64</v>
      </c>
      <c r="F22" s="13">
        <v>5.09</v>
      </c>
      <c r="G22" s="46">
        <f t="shared" si="2"/>
        <v>7.7200000000000006</v>
      </c>
      <c r="H22" s="47"/>
      <c r="I22" s="57">
        <v>1.145</v>
      </c>
      <c r="J22" s="57"/>
      <c r="K22" s="49">
        <f t="shared" si="3"/>
        <v>8.8393999999999995</v>
      </c>
      <c r="L22" s="50">
        <f t="shared" si="4"/>
        <v>34249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IF('3413'!K$84=1,'3413'!G22,0)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0.45</v>
      </c>
      <c r="E23" s="13">
        <v>0.45</v>
      </c>
      <c r="F23" s="13">
        <v>0</v>
      </c>
      <c r="G23" s="46">
        <f t="shared" si="2"/>
        <v>0.9</v>
      </c>
      <c r="H23" s="47"/>
      <c r="I23" s="57">
        <f>I22</f>
        <v>1.145</v>
      </c>
      <c r="J23" s="57"/>
      <c r="K23" s="49">
        <f t="shared" si="3"/>
        <v>1.0305</v>
      </c>
      <c r="L23" s="50">
        <f t="shared" si="4"/>
        <v>3993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IF('3413'!K$84=1,'3413'!G23,0)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IF('3413'!K$84=1,'3413'!G24,0)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IF('3413'!K$84=1,'3413'!G25,0)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142.82</v>
      </c>
      <c r="E26" s="62">
        <f>SUM(E10:E25)</f>
        <v>142.13999999999999</v>
      </c>
      <c r="F26" s="62"/>
      <c r="G26" s="62">
        <f>SUM(G10:G25)</f>
        <v>284.95999999999998</v>
      </c>
      <c r="H26" s="63"/>
      <c r="I26" s="63"/>
      <c r="J26" s="64"/>
      <c r="K26" s="65">
        <f>SUM(K10:K25)</f>
        <v>314.12870000000004</v>
      </c>
      <c r="L26" s="66">
        <f>SUM(L10:L25)</f>
        <v>1217131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14.49</v>
      </c>
      <c r="E28" s="13">
        <v>14.07</v>
      </c>
      <c r="F28" s="78">
        <v>12</v>
      </c>
      <c r="G28" s="46">
        <f t="shared" ref="G28:G36" si="5">D28+E28</f>
        <v>28.560000000000002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29902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0.5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8.51</v>
      </c>
      <c r="E31" s="13">
        <v>7.05</v>
      </c>
      <c r="F31" s="91">
        <v>5.5</v>
      </c>
      <c r="G31" s="46">
        <f t="shared" si="5"/>
        <v>15.559999999999999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18252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0.5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23</v>
      </c>
      <c r="E37" s="62">
        <f>SUM(E28:E36)</f>
        <v>21.12</v>
      </c>
      <c r="F37" s="62"/>
      <c r="G37" s="62">
        <f>SUM(G28:G36)</f>
        <v>44.120000000000005</v>
      </c>
      <c r="H37" s="63"/>
      <c r="I37" s="13" t="s">
        <v>81</v>
      </c>
      <c r="J37" s="13"/>
      <c r="K37" s="13"/>
      <c r="L37" s="50">
        <f>SUM(L28:L36)</f>
        <v>48154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54427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1319712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260.10820000000001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353690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54.020499999999998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50105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314.12869999999998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403795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314.12870000000004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1.5900000000000001E-3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284.95999999999998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1.5820000000000001E-3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1.5900000000000001E-3</v>
      </c>
      <c r="L59" s="50">
        <f>ROUND(I59*K59,0)</f>
        <v>6556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1.5900000000000001E-3</v>
      </c>
      <c r="L67" s="50">
        <f>ROUND(I67*K67,0)</f>
        <v>153871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1.5820000000000001E-3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1.5900000000000001E-3</v>
      </c>
      <c r="L70" s="327">
        <f>ROUND(I70*K70,0)</f>
        <v>-3844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1.5900000000000001E-3</v>
      </c>
      <c r="L71" s="50">
        <f>ROUND(I71*K71,0)</f>
        <v>2981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1.5820000000000001E-3</v>
      </c>
      <c r="L72" s="50">
        <f>ROUND(I72*K72,0)</f>
        <v>22474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1.5900000000000001E-3</v>
      </c>
      <c r="L77" s="50">
        <f>ROUND(I77*K77,0)</f>
        <v>52951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1.5900000000000001E-3</v>
      </c>
      <c r="L78" s="50">
        <f>ROUND(I78*K78,0)</f>
        <v>1082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1959578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'3413'!AC81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1959578</v>
      </c>
      <c r="L86" s="323">
        <f>IF(G26=0,0,IF(G26&gt;250,-(((250/G26)*K86)*IF(M86="H",0.02,0.05)),IF(M86="H",-0.02*K86,-0.05*K86)))</f>
        <v>-85958.467855137584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1873619.5321448625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1529360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1873619.5321448625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1873619.5321448625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12020.432144862425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1871798.14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66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295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296</v>
      </c>
      <c r="C123" s="224" t="s">
        <v>199</v>
      </c>
      <c r="K123" s="106"/>
    </row>
    <row r="124" spans="2:11" hidden="1" x14ac:dyDescent="0.3">
      <c r="B124" s="228" t="s">
        <v>297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41754.488032407397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1871864.14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1755.3921448625624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4"/>
  <sheetViews>
    <sheetView topLeftCell="B83" zoomScale="80" zoomScaleNormal="80" workbookViewId="0">
      <selection activeCell="E26" sqref="E26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4.332031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'0054'!B2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Boca Raton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'0054'!G7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32.200000000000003</v>
      </c>
      <c r="E10" s="45">
        <v>31.76</v>
      </c>
      <c r="F10" s="45">
        <v>33.549999999999997</v>
      </c>
      <c r="G10" s="46">
        <f>D10+E10</f>
        <v>63.960000000000008</v>
      </c>
      <c r="H10" s="47"/>
      <c r="I10" s="48">
        <v>1.125</v>
      </c>
      <c r="J10" s="48"/>
      <c r="K10" s="49">
        <f>ROUND(G10*I10,4)</f>
        <v>71.954999999999998</v>
      </c>
      <c r="L10" s="50">
        <f>ROUND(ROUND(K10*$G$7,4)*($K$7),0)</f>
        <v>278799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IF('0054'!K$84=1,'0054'!G10,0)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2</v>
      </c>
      <c r="E11" s="13">
        <v>2</v>
      </c>
      <c r="F11" s="13">
        <v>2.16</v>
      </c>
      <c r="G11" s="46">
        <f t="shared" ref="G11:G25" si="2">D11+E11</f>
        <v>4</v>
      </c>
      <c r="H11" s="47"/>
      <c r="I11" s="57">
        <f>I10</f>
        <v>1.125</v>
      </c>
      <c r="J11" s="57"/>
      <c r="K11" s="49">
        <f t="shared" ref="K11:K25" si="3">ROUND(G11*I11,4)</f>
        <v>4.5</v>
      </c>
      <c r="L11" s="50">
        <f t="shared" ref="L11:L25" si="4">ROUND(ROUND(K11*$G$7,4)*($K$7),0)</f>
        <v>17436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IF('0054'!K$84=1,'0054'!G11,0)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14.08</v>
      </c>
      <c r="E12" s="13">
        <v>13.59</v>
      </c>
      <c r="F12" s="13">
        <v>14.65</v>
      </c>
      <c r="G12" s="46">
        <f t="shared" si="2"/>
        <v>27.67</v>
      </c>
      <c r="H12" s="47"/>
      <c r="I12" s="57">
        <v>1</v>
      </c>
      <c r="J12" s="57"/>
      <c r="K12" s="49">
        <f t="shared" si="3"/>
        <v>27.67</v>
      </c>
      <c r="L12" s="50">
        <f t="shared" si="4"/>
        <v>107211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IF('0054'!K$84=1,'0054'!G12,0)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</v>
      </c>
      <c r="E13" s="13">
        <v>2</v>
      </c>
      <c r="F13" s="13">
        <v>2.15</v>
      </c>
      <c r="G13" s="46">
        <f t="shared" si="2"/>
        <v>4</v>
      </c>
      <c r="H13" s="47"/>
      <c r="I13" s="57">
        <f>I12</f>
        <v>1</v>
      </c>
      <c r="J13" s="57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IF('0054'!K$84=1,'0054'!G13,0)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IF('0054'!K$84=1,'0054'!G14,0)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IF('0054'!K$84=1,'0054'!G15,0)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IF('0054'!K$84=1,'0054'!G16,0)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IF('0054'!K$84=1,'0054'!G17,0)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IF('0054'!K$84=1,'0054'!G18,0)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IF('0054'!K$84=1,'0054'!G19,0)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IF('0054'!K$84=1,'0054'!G20,0)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IF('0054'!K$84=1,'0054'!G21,0)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1.23</v>
      </c>
      <c r="E22" s="13">
        <v>1.22</v>
      </c>
      <c r="F22" s="13">
        <v>1.72</v>
      </c>
      <c r="G22" s="46">
        <f t="shared" si="2"/>
        <v>2.4500000000000002</v>
      </c>
      <c r="H22" s="47"/>
      <c r="I22" s="57">
        <v>1.145</v>
      </c>
      <c r="J22" s="57"/>
      <c r="K22" s="49">
        <f t="shared" si="3"/>
        <v>2.8052999999999999</v>
      </c>
      <c r="L22" s="50">
        <f t="shared" si="4"/>
        <v>10869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IF('0054'!K$84=1,'0054'!G22,0)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0.41</v>
      </c>
      <c r="E23" s="13">
        <v>0.42</v>
      </c>
      <c r="F23" s="13">
        <v>0</v>
      </c>
      <c r="G23" s="46">
        <f t="shared" si="2"/>
        <v>0.83</v>
      </c>
      <c r="H23" s="47"/>
      <c r="I23" s="57">
        <f>I22</f>
        <v>1.145</v>
      </c>
      <c r="J23" s="57"/>
      <c r="K23" s="49">
        <f t="shared" si="3"/>
        <v>0.95040000000000002</v>
      </c>
      <c r="L23" s="50">
        <f t="shared" si="4"/>
        <v>3682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IF('0054'!K$84=1,'0054'!G23,0)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IF('0054'!K$84=1,'0054'!G24,0)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IF('0054'!K$84=1,'0054'!G25,0)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51.919999999999995</v>
      </c>
      <c r="E26" s="62">
        <f>SUM(E10:E25)</f>
        <v>50.990000000000009</v>
      </c>
      <c r="F26" s="62"/>
      <c r="G26" s="62">
        <f>SUM(G10:G25)</f>
        <v>102.91000000000001</v>
      </c>
      <c r="H26" s="63"/>
      <c r="I26" s="63"/>
      <c r="J26" s="64"/>
      <c r="K26" s="65">
        <f>SUM(K10:K25)</f>
        <v>111.8807</v>
      </c>
      <c r="L26" s="66">
        <f>SUM(L10:L25)</f>
        <v>433495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2</v>
      </c>
      <c r="E28" s="13">
        <v>2</v>
      </c>
      <c r="F28" s="78">
        <v>3.5</v>
      </c>
      <c r="G28" s="46">
        <f t="shared" ref="G28:G36" si="5">D28+E28</f>
        <v>4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4188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</v>
      </c>
      <c r="E31" s="13">
        <v>2</v>
      </c>
      <c r="F31" s="91">
        <v>1.5</v>
      </c>
      <c r="G31" s="46">
        <f t="shared" si="5"/>
        <v>4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4692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</v>
      </c>
      <c r="E37" s="62">
        <f>SUM(E28:E36)</f>
        <v>4</v>
      </c>
      <c r="F37" s="62"/>
      <c r="G37" s="62">
        <f>SUM(G28:G36)</f>
        <v>8</v>
      </c>
      <c r="H37" s="63"/>
      <c r="I37" s="13" t="s">
        <v>81</v>
      </c>
      <c r="J37" s="13"/>
      <c r="K37" s="13"/>
      <c r="L37" s="50">
        <f>SUM(L28:L36)</f>
        <v>8880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19656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462031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79.260300000000001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107777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32.620400000000004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30256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111.8807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138033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111.8807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5.6599999999999999E-4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102.91000000000001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5.71E-4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5.6599999999999999E-4</v>
      </c>
      <c r="L59" s="50">
        <f>ROUND(I59*K59,0)</f>
        <v>2334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5.6599999999999999E-4</v>
      </c>
      <c r="L67" s="50">
        <f>ROUND(I67*K67,0)</f>
        <v>54774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5.71E-4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322">
        <v>-2417636</v>
      </c>
      <c r="J70" s="164" t="s">
        <v>110</v>
      </c>
      <c r="K70" s="165">
        <f>K54</f>
        <v>5.6599999999999999E-4</v>
      </c>
      <c r="L70" s="327">
        <f>ROUND(I70*K70,0)</f>
        <v>-1368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5.6599999999999999E-4</v>
      </c>
      <c r="L71" s="50">
        <f>ROUND(I71*K71,0)</f>
        <v>1061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5.71E-4</v>
      </c>
      <c r="L72" s="50">
        <f>ROUND(I72*K72,0)</f>
        <v>8112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5.6599999999999999E-4</v>
      </c>
      <c r="L77" s="50">
        <f>ROUND(I77*K77,0)</f>
        <v>18849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5.6599999999999999E-4</v>
      </c>
      <c r="L78" s="50">
        <f>ROUND(I78*K78,0)</f>
        <v>385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684211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'0054'!AC81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684211</v>
      </c>
      <c r="L86" s="323">
        <f>IF(G26=0,0,IF(G26&gt;250,-(((250/G26)*K86)*IF(M86="H",0.02,0.05)),IF(M86="H",-0.02*K86,-0.05*K86)))</f>
        <v>-34210.550000000003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650000.44999999995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546601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650000.44999999995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650000.44999999995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ht="15.6" customHeight="1" x14ac:dyDescent="0.3">
      <c r="B96" s="223"/>
      <c r="K96" s="253" t="s">
        <v>383</v>
      </c>
      <c r="L96" s="254">
        <v>649451.5</v>
      </c>
      <c r="M96" s="255"/>
      <c r="N96" s="256"/>
      <c r="O96" s="256"/>
      <c r="P96" s="256"/>
      <c r="Q96" s="256"/>
      <c r="R96" s="256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53" t="s">
        <v>385</v>
      </c>
      <c r="L97" s="254">
        <v>24</v>
      </c>
      <c r="M97" s="255"/>
      <c r="N97" s="256"/>
      <c r="O97" s="256"/>
      <c r="P97" s="256"/>
      <c r="Q97" s="256"/>
      <c r="R97" s="256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M98" s="13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M99" s="13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M100" s="13"/>
      <c r="V100" s="223"/>
    </row>
    <row r="101" spans="2:30" hidden="1" x14ac:dyDescent="0.3">
      <c r="B101" s="228" t="s">
        <v>162</v>
      </c>
      <c r="C101" s="224" t="s">
        <v>163</v>
      </c>
      <c r="K101" s="106"/>
      <c r="M101" s="13"/>
      <c r="V101" s="223"/>
    </row>
    <row r="102" spans="2:30" hidden="1" x14ac:dyDescent="0.3">
      <c r="B102" s="228" t="s">
        <v>164</v>
      </c>
      <c r="C102" s="224" t="s">
        <v>165</v>
      </c>
      <c r="K102" s="106"/>
      <c r="M102" s="13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M103" s="13"/>
      <c r="V103" s="223"/>
    </row>
    <row r="104" spans="2:30" hidden="1" x14ac:dyDescent="0.3">
      <c r="B104" s="230"/>
      <c r="C104" s="224" t="s">
        <v>168</v>
      </c>
      <c r="K104" s="106"/>
      <c r="M104" s="13"/>
      <c r="V104" s="223"/>
    </row>
    <row r="105" spans="2:30" hidden="1" x14ac:dyDescent="0.3">
      <c r="B105" s="228" t="s">
        <v>169</v>
      </c>
      <c r="C105" s="224" t="s">
        <v>170</v>
      </c>
      <c r="K105" s="106"/>
      <c r="M105" s="13"/>
      <c r="V105" s="223"/>
    </row>
    <row r="106" spans="2:30" hidden="1" x14ac:dyDescent="0.3">
      <c r="B106" s="228" t="s">
        <v>171</v>
      </c>
      <c r="C106" s="224" t="s">
        <v>172</v>
      </c>
      <c r="K106" s="106"/>
      <c r="M106" s="13"/>
      <c r="V106" s="223"/>
    </row>
    <row r="107" spans="2:30" hidden="1" x14ac:dyDescent="0.3">
      <c r="B107" s="228" t="s">
        <v>173</v>
      </c>
      <c r="C107" s="224" t="s">
        <v>174</v>
      </c>
      <c r="K107" s="106"/>
      <c r="M107" s="13"/>
      <c r="V107" s="223"/>
    </row>
    <row r="108" spans="2:30" hidden="1" x14ac:dyDescent="0.3">
      <c r="B108" s="228" t="s">
        <v>175</v>
      </c>
      <c r="C108" s="224" t="s">
        <v>176</v>
      </c>
      <c r="K108" s="106"/>
      <c r="M108" s="13"/>
      <c r="V108" s="223"/>
    </row>
    <row r="109" spans="2:30" hidden="1" x14ac:dyDescent="0.3">
      <c r="B109" s="228" t="s">
        <v>177</v>
      </c>
      <c r="C109" s="224" t="s">
        <v>178</v>
      </c>
      <c r="K109" s="106"/>
      <c r="M109" s="13"/>
      <c r="V109" s="223"/>
    </row>
    <row r="110" spans="2:30" hidden="1" x14ac:dyDescent="0.3">
      <c r="B110" s="230"/>
      <c r="C110" s="224"/>
      <c r="K110" s="106"/>
      <c r="M110" s="13"/>
      <c r="V110" s="223"/>
    </row>
    <row r="111" spans="2:30" hidden="1" x14ac:dyDescent="0.3">
      <c r="B111" s="228" t="s">
        <v>179</v>
      </c>
      <c r="C111" s="224" t="s">
        <v>180</v>
      </c>
      <c r="K111" s="106"/>
      <c r="M111" s="13"/>
      <c r="V111" s="223"/>
    </row>
    <row r="112" spans="2:30" hidden="1" x14ac:dyDescent="0.3">
      <c r="B112" s="228" t="s">
        <v>179</v>
      </c>
      <c r="C112" s="224" t="s">
        <v>181</v>
      </c>
      <c r="K112" s="106"/>
      <c r="M112" s="13"/>
    </row>
    <row r="113" spans="2:13" hidden="1" x14ac:dyDescent="0.3">
      <c r="B113" s="228" t="s">
        <v>182</v>
      </c>
      <c r="C113" s="224" t="s">
        <v>183</v>
      </c>
      <c r="K113" s="106"/>
      <c r="M113" s="13"/>
    </row>
    <row r="114" spans="2:13" hidden="1" x14ac:dyDescent="0.3">
      <c r="B114" s="228" t="s">
        <v>184</v>
      </c>
      <c r="C114" s="224" t="s">
        <v>185</v>
      </c>
      <c r="K114" s="106"/>
      <c r="M114" s="13"/>
    </row>
    <row r="115" spans="2:13" hidden="1" x14ac:dyDescent="0.3">
      <c r="B115" s="228" t="s">
        <v>182</v>
      </c>
      <c r="C115" s="224" t="s">
        <v>186</v>
      </c>
      <c r="K115" s="106"/>
      <c r="M115" s="13"/>
    </row>
    <row r="116" spans="2:13" hidden="1" x14ac:dyDescent="0.3">
      <c r="B116" s="228" t="s">
        <v>187</v>
      </c>
      <c r="C116" s="224" t="s">
        <v>188</v>
      </c>
      <c r="K116" s="106"/>
      <c r="M116" s="13"/>
    </row>
    <row r="117" spans="2:13" hidden="1" x14ac:dyDescent="0.3">
      <c r="B117" s="228" t="s">
        <v>189</v>
      </c>
      <c r="C117" s="224" t="s">
        <v>190</v>
      </c>
      <c r="K117" s="106"/>
      <c r="M117" s="13"/>
    </row>
    <row r="118" spans="2:13" hidden="1" x14ac:dyDescent="0.3">
      <c r="B118" s="230" t="s">
        <v>191</v>
      </c>
      <c r="C118" s="224" t="s">
        <v>192</v>
      </c>
      <c r="K118" s="106"/>
      <c r="M118" s="13"/>
    </row>
    <row r="119" spans="2:13" hidden="1" x14ac:dyDescent="0.3">
      <c r="B119" s="230"/>
      <c r="C119" s="224"/>
      <c r="K119" s="106"/>
      <c r="M119" s="13"/>
    </row>
    <row r="120" spans="2:13" hidden="1" x14ac:dyDescent="0.3">
      <c r="B120" s="228" t="s">
        <v>160</v>
      </c>
      <c r="C120" s="224" t="s">
        <v>193</v>
      </c>
      <c r="K120" s="106"/>
      <c r="M120" s="13"/>
    </row>
    <row r="121" spans="2:13" hidden="1" x14ac:dyDescent="0.3">
      <c r="B121" s="228" t="s">
        <v>194</v>
      </c>
      <c r="C121" s="224" t="s">
        <v>195</v>
      </c>
      <c r="K121" s="106"/>
      <c r="M121" s="13"/>
    </row>
    <row r="122" spans="2:13" hidden="1" x14ac:dyDescent="0.3">
      <c r="B122" s="228" t="s">
        <v>196</v>
      </c>
      <c r="C122" s="224" t="s">
        <v>197</v>
      </c>
      <c r="K122" s="106"/>
      <c r="M122" s="13"/>
    </row>
    <row r="123" spans="2:13" hidden="1" x14ac:dyDescent="0.3">
      <c r="B123" s="228" t="s">
        <v>198</v>
      </c>
      <c r="C123" s="224" t="s">
        <v>199</v>
      </c>
      <c r="K123" s="106"/>
      <c r="M123" s="13"/>
    </row>
    <row r="124" spans="2:13" hidden="1" x14ac:dyDescent="0.3">
      <c r="B124" s="228" t="s">
        <v>200</v>
      </c>
      <c r="C124" s="224" t="s">
        <v>201</v>
      </c>
      <c r="K124" s="106"/>
      <c r="M124" s="13"/>
    </row>
    <row r="125" spans="2:13" hidden="1" x14ac:dyDescent="0.3">
      <c r="B125" s="228" t="s">
        <v>202</v>
      </c>
      <c r="C125" s="224" t="s">
        <v>203</v>
      </c>
      <c r="K125" s="106"/>
      <c r="M125" s="13"/>
    </row>
    <row r="126" spans="2:13" hidden="1" x14ac:dyDescent="0.3">
      <c r="B126" s="228" t="s">
        <v>202</v>
      </c>
      <c r="C126" s="224" t="s">
        <v>204</v>
      </c>
      <c r="K126" s="106"/>
      <c r="M126" s="13"/>
    </row>
    <row r="127" spans="2:13" hidden="1" x14ac:dyDescent="0.3">
      <c r="B127" s="228" t="s">
        <v>202</v>
      </c>
      <c r="C127" s="224" t="s">
        <v>205</v>
      </c>
      <c r="K127" s="106"/>
      <c r="M127" s="13"/>
    </row>
    <row r="128" spans="2:13" hidden="1" x14ac:dyDescent="0.3">
      <c r="B128" s="228" t="s">
        <v>202</v>
      </c>
      <c r="C128" s="224" t="s">
        <v>206</v>
      </c>
      <c r="K128" s="106"/>
      <c r="M128" s="13"/>
    </row>
    <row r="129" spans="2:14" hidden="1" x14ac:dyDescent="0.3">
      <c r="B129" s="228" t="s">
        <v>166</v>
      </c>
      <c r="C129" s="224" t="s">
        <v>207</v>
      </c>
      <c r="K129" s="106"/>
      <c r="M129" s="13"/>
    </row>
    <row r="130" spans="2:14" hidden="1" x14ac:dyDescent="0.3">
      <c r="B130" s="228" t="s">
        <v>208</v>
      </c>
      <c r="C130" s="224" t="s">
        <v>209</v>
      </c>
      <c r="K130" s="106"/>
      <c r="M130" s="13"/>
    </row>
    <row r="131" spans="2:14" hidden="1" x14ac:dyDescent="0.3">
      <c r="B131" s="228" t="s">
        <v>202</v>
      </c>
      <c r="C131" s="224" t="s">
        <v>210</v>
      </c>
      <c r="K131" s="106"/>
      <c r="M131" s="13"/>
    </row>
    <row r="132" spans="2:14" hidden="1" x14ac:dyDescent="0.3">
      <c r="B132" s="224"/>
      <c r="C132" s="224"/>
      <c r="K132" s="106"/>
      <c r="M132" s="13"/>
    </row>
    <row r="133" spans="2:14" hidden="1" x14ac:dyDescent="0.3">
      <c r="B133" s="224"/>
      <c r="C133" s="224"/>
      <c r="K133" s="106"/>
      <c r="M133" s="13"/>
    </row>
    <row r="134" spans="2:14" hidden="1" x14ac:dyDescent="0.3">
      <c r="B134" s="230"/>
      <c r="C134" s="230"/>
      <c r="K134" s="106"/>
      <c r="M134" s="13"/>
    </row>
    <row r="135" spans="2:14" hidden="1" x14ac:dyDescent="0.3">
      <c r="B135" s="230">
        <f>NvsElapsedTime</f>
        <v>2.31481462833472E-5</v>
      </c>
      <c r="C135" s="230"/>
      <c r="K135" s="106"/>
      <c r="M135" s="13"/>
    </row>
    <row r="136" spans="2:14" hidden="1" x14ac:dyDescent="0.3">
      <c r="B136" s="231">
        <f>NvsEndTime</f>
        <v>41754.487638888902</v>
      </c>
      <c r="C136" s="231" t="s">
        <v>211</v>
      </c>
      <c r="K136" s="106"/>
      <c r="M136" s="13"/>
    </row>
    <row r="137" spans="2:14" x14ac:dyDescent="0.3">
      <c r="B137" s="231"/>
      <c r="C137" s="231"/>
      <c r="K137" s="106"/>
      <c r="L137" s="254"/>
      <c r="M137" s="13"/>
    </row>
    <row r="138" spans="2:14" x14ac:dyDescent="0.3">
      <c r="B138" s="231"/>
      <c r="C138" s="231"/>
      <c r="K138" s="106"/>
      <c r="L138" s="259">
        <f>SUM(L96:L137)</f>
        <v>649475.5</v>
      </c>
      <c r="M138" s="13"/>
    </row>
    <row r="139" spans="2:14" x14ac:dyDescent="0.3">
      <c r="B139" s="231"/>
      <c r="C139" s="231"/>
      <c r="K139" s="106"/>
      <c r="L139" s="260"/>
      <c r="M139" s="13"/>
    </row>
    <row r="140" spans="2:14" ht="20.399999999999999" x14ac:dyDescent="0.35">
      <c r="B140" s="224"/>
      <c r="C140" s="232"/>
      <c r="K140" s="106" t="s">
        <v>382</v>
      </c>
      <c r="L140" s="257">
        <f>+L92-L138</f>
        <v>524.94999999995343</v>
      </c>
      <c r="M140" s="13"/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16"/>
      <c r="J143" s="216"/>
      <c r="K143" s="216"/>
      <c r="L143" s="216"/>
      <c r="M143" s="216"/>
      <c r="N143" s="216"/>
    </row>
    <row r="144" spans="2:14" x14ac:dyDescent="0.3">
      <c r="B144" s="224"/>
      <c r="C144" s="224"/>
      <c r="I144" s="216"/>
      <c r="J144" s="216"/>
      <c r="K144" s="216"/>
      <c r="L144" s="216"/>
      <c r="M144" s="216"/>
      <c r="N144" s="216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'3421'!B2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Worthington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'3421'!G7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IF('3421'!K$84=1,'3421'!G10,0)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IF('3421'!K$84=1,'3421'!G11,0)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IF('3421'!K$84=1,'3421'!G12,0)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IF('3421'!K$84=1,'3421'!G13,0)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139.16</v>
      </c>
      <c r="E14" s="13">
        <v>149.79</v>
      </c>
      <c r="F14" s="13">
        <v>139.9</v>
      </c>
      <c r="G14" s="46">
        <f t="shared" si="2"/>
        <v>288.95</v>
      </c>
      <c r="H14" s="47"/>
      <c r="I14" s="57">
        <v>1.0109999999999999</v>
      </c>
      <c r="J14" s="57"/>
      <c r="K14" s="49">
        <f t="shared" si="3"/>
        <v>292.12849999999997</v>
      </c>
      <c r="L14" s="50">
        <f t="shared" si="4"/>
        <v>1131888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IF('3421'!K$84=1,'3421'!G14,0)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24.27</v>
      </c>
      <c r="E15" s="13">
        <v>28.18</v>
      </c>
      <c r="F15" s="13">
        <v>24.5</v>
      </c>
      <c r="G15" s="46">
        <f t="shared" si="2"/>
        <v>52.45</v>
      </c>
      <c r="H15" s="47"/>
      <c r="I15" s="57">
        <f>I14</f>
        <v>1.0109999999999999</v>
      </c>
      <c r="J15" s="57"/>
      <c r="K15" s="49">
        <f t="shared" si="3"/>
        <v>53.027000000000001</v>
      </c>
      <c r="L15" s="59">
        <f t="shared" si="4"/>
        <v>205460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IF('3421'!K$84=1,'3421'!G15,0)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IF('3421'!K$84=1,'3421'!G16,0)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IF('3421'!K$84=1,'3421'!G17,0)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IF('3421'!K$84=1,'3421'!G18,0)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IF('3421'!K$84=1,'3421'!G19,0)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IF('3421'!K$84=1,'3421'!G20,0)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IF('3421'!K$84=1,'3421'!G21,0)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IF('3421'!K$84=1,'3421'!G22,0)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IF('3421'!K$84=1,'3421'!G23,0)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3.6</v>
      </c>
      <c r="E24" s="13">
        <v>5.75</v>
      </c>
      <c r="F24" s="13">
        <v>3.6</v>
      </c>
      <c r="G24" s="46">
        <f t="shared" si="2"/>
        <v>9.35</v>
      </c>
      <c r="H24" s="47"/>
      <c r="I24" s="57">
        <f>I23</f>
        <v>1.145</v>
      </c>
      <c r="J24" s="57"/>
      <c r="K24" s="49">
        <f t="shared" si="3"/>
        <v>10.7058</v>
      </c>
      <c r="L24" s="50">
        <f t="shared" si="4"/>
        <v>41481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IF('3421'!K$84=1,'3421'!G24,0)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IF('3421'!K$84=1,'3421'!G25,0)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167.03</v>
      </c>
      <c r="E26" s="62">
        <f>SUM(E10:E25)</f>
        <v>183.72</v>
      </c>
      <c r="F26" s="62"/>
      <c r="G26" s="62">
        <f>SUM(G10:G25)</f>
        <v>350.75</v>
      </c>
      <c r="H26" s="63"/>
      <c r="I26" s="63"/>
      <c r="J26" s="64"/>
      <c r="K26" s="65">
        <f>SUM(K10:K25)</f>
        <v>355.86129999999997</v>
      </c>
      <c r="L26" s="66">
        <f>SUM(L10:L25)</f>
        <v>1378829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22.32</v>
      </c>
      <c r="E34" s="13">
        <v>20.56</v>
      </c>
      <c r="F34" s="91">
        <v>23.5</v>
      </c>
      <c r="G34" s="46">
        <f t="shared" si="5"/>
        <v>42.879999999999995</v>
      </c>
      <c r="H34" s="79"/>
      <c r="I34" s="92" t="s">
        <v>77</v>
      </c>
      <c r="J34" s="81">
        <v>251</v>
      </c>
      <c r="K34" s="82">
        <v>835</v>
      </c>
      <c r="L34" s="83">
        <f t="shared" si="7"/>
        <v>35805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1.95</v>
      </c>
      <c r="E35" s="13">
        <v>7.18</v>
      </c>
      <c r="F35" s="91">
        <v>0</v>
      </c>
      <c r="G35" s="46">
        <f t="shared" si="5"/>
        <v>9.129999999999999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28924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0.44</v>
      </c>
      <c r="F36" s="91">
        <v>0</v>
      </c>
      <c r="G36" s="46">
        <f t="shared" si="5"/>
        <v>0.44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2941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24.27</v>
      </c>
      <c r="E37" s="62">
        <f>SUM(E28:E36)</f>
        <v>28.18</v>
      </c>
      <c r="F37" s="62"/>
      <c r="G37" s="62">
        <f>SUM(G28:G36)</f>
        <v>52.449999999999989</v>
      </c>
      <c r="H37" s="63"/>
      <c r="I37" s="13" t="s">
        <v>81</v>
      </c>
      <c r="J37" s="13"/>
      <c r="K37" s="13"/>
      <c r="L37" s="50">
        <f>SUM(L28:L36)</f>
        <v>67670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66993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1513492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355.86129999999997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330859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355.86129999999997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330859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355.86129999999997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1.8010000000000001E-3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350.75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1.9469999999999999E-3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1.8010000000000001E-3</v>
      </c>
      <c r="L59" s="50">
        <f>ROUND(I59*K59,0)</f>
        <v>7426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1.8010000000000001E-3</v>
      </c>
      <c r="L67" s="50">
        <f>ROUND(I67*K67,0)</f>
        <v>174291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1.9469999999999999E-3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1.8010000000000001E-3</v>
      </c>
      <c r="L70" s="327">
        <f>ROUND(I70*K70,0)</f>
        <v>-4354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1.8010000000000001E-3</v>
      </c>
      <c r="L71" s="50">
        <f>ROUND(I71*K71,0)</f>
        <v>3376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1.9469999999999999E-3</v>
      </c>
      <c r="L72" s="50">
        <f>ROUND(I72*K72,0)</f>
        <v>27659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314.5</v>
      </c>
      <c r="AA74" s="175" t="s">
        <v>128</v>
      </c>
      <c r="AB74" s="176">
        <f>+K75</f>
        <v>360</v>
      </c>
      <c r="AC74" s="56">
        <f>ROUND(AB74*Z74,0)</f>
        <v>113220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275</v>
      </c>
      <c r="E75" s="177">
        <v>354</v>
      </c>
      <c r="F75" s="177">
        <v>0</v>
      </c>
      <c r="G75" s="179">
        <f>IF(E75=0,D75,E75)</f>
        <v>354</v>
      </c>
      <c r="H75" s="180"/>
      <c r="I75" s="181">
        <f>AVERAGE(G75,D75)</f>
        <v>314.5</v>
      </c>
      <c r="J75" s="182" t="s">
        <v>128</v>
      </c>
      <c r="K75" s="183">
        <v>360</v>
      </c>
      <c r="L75" s="50">
        <f>ROUND(K75*I75,0)</f>
        <v>113220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1.8010000000000001E-3</v>
      </c>
      <c r="L77" s="50">
        <f>ROUND(I77*K77,0)</f>
        <v>59978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1.8010000000000001E-3</v>
      </c>
      <c r="L78" s="50">
        <f>ROUND(I78*K78,0)</f>
        <v>1226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113220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2227173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'3421'!AC81</f>
        <v>113220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2227173</v>
      </c>
      <c r="L86" s="323">
        <f>IF(G26=0,0,IF(G26&gt;250,-(((250/G26)*K86)*IF(M86="H",0.02,0.05)),IF(M86="H",-0.02*K86,-0.05*K86)))</f>
        <v>-79371.810406272285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2147801.1895937277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1658493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2147801.1895937277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2147801.1895937277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31986.839593727724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2145235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76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298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299</v>
      </c>
      <c r="C123" s="224" t="s">
        <v>199</v>
      </c>
      <c r="K123" s="106"/>
    </row>
    <row r="124" spans="2:11" hidden="1" x14ac:dyDescent="0.3">
      <c r="B124" s="228" t="s">
        <v>300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41754.488043981502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2145311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2490.1895937277004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D154"/>
  <sheetViews>
    <sheetView topLeftCell="B2" zoomScale="80" zoomScaleNormal="80" workbookViewId="0">
      <selection activeCell="D22" sqref="D22:D23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Renaissance CS @ WPBch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'3431'!G7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183.13</v>
      </c>
      <c r="E10" s="45">
        <v>187</v>
      </c>
      <c r="F10" s="45">
        <v>223.71</v>
      </c>
      <c r="G10" s="46">
        <f>D10+E10</f>
        <v>370.13</v>
      </c>
      <c r="H10" s="47"/>
      <c r="I10" s="48">
        <v>1.125</v>
      </c>
      <c r="J10" s="48"/>
      <c r="K10" s="49">
        <f>ROUND(G10*I10,4)</f>
        <v>416.3963</v>
      </c>
      <c r="L10" s="50">
        <f>ROUND(ROUND(K10*$G$7,4)*($K$7),0)</f>
        <v>1613380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IF('3431'!K$84=1,'3431'!G10,0)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13.97</v>
      </c>
      <c r="E11" s="13">
        <v>15.08</v>
      </c>
      <c r="F11" s="13">
        <v>17.989999999999998</v>
      </c>
      <c r="G11" s="46">
        <f t="shared" ref="G11:G25" si="2">D11+E11</f>
        <v>29.05</v>
      </c>
      <c r="H11" s="47"/>
      <c r="I11" s="57">
        <f>I10</f>
        <v>1.125</v>
      </c>
      <c r="J11" s="57"/>
      <c r="K11" s="49">
        <f t="shared" ref="K11:K25" si="3">ROUND(G11*I11,4)</f>
        <v>32.6813</v>
      </c>
      <c r="L11" s="50">
        <f t="shared" ref="L11:L25" si="4">ROUND(ROUND(K11*$G$7,4)*($K$7),0)</f>
        <v>126628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IF('3431'!K$84=1,'3431'!G11,0)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139.99</v>
      </c>
      <c r="E12" s="13">
        <v>144.83000000000001</v>
      </c>
      <c r="F12" s="13">
        <v>179.23</v>
      </c>
      <c r="G12" s="46">
        <f t="shared" si="2"/>
        <v>284.82000000000005</v>
      </c>
      <c r="H12" s="47"/>
      <c r="I12" s="57">
        <v>1</v>
      </c>
      <c r="J12" s="57"/>
      <c r="K12" s="49">
        <f t="shared" si="3"/>
        <v>284.82</v>
      </c>
      <c r="L12" s="50">
        <f t="shared" si="4"/>
        <v>1103571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IF('3431'!K$84=1,'3431'!G12,0)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15.37</v>
      </c>
      <c r="E13" s="13">
        <v>17.71</v>
      </c>
      <c r="F13" s="13">
        <v>20.87</v>
      </c>
      <c r="G13" s="46">
        <f t="shared" si="2"/>
        <v>33.08</v>
      </c>
      <c r="H13" s="47"/>
      <c r="I13" s="57">
        <f>I12</f>
        <v>1</v>
      </c>
      <c r="J13" s="57"/>
      <c r="K13" s="49">
        <f t="shared" si="3"/>
        <v>33.08</v>
      </c>
      <c r="L13" s="50">
        <f t="shared" si="4"/>
        <v>128173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IF('3431'!K$84=1,'3431'!G13,0)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IF('3431'!K$84=1,'3431'!G14,0)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IF('3431'!K$84=1,'3431'!G15,0)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IF('3431'!K$84=1,'3431'!G16,0)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IF('3431'!K$84=1,'3431'!G17,0)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IF('3431'!K$84=1,'3431'!G18,0)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IF('3431'!K$84=1,'3431'!G19,0)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IF('3431'!K$84=1,'3431'!G20,0)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IF('3431'!K$84=1,'3431'!G21,0)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13.75</v>
      </c>
      <c r="E22" s="13">
        <v>17.63</v>
      </c>
      <c r="F22" s="13">
        <v>22.31</v>
      </c>
      <c r="G22" s="46">
        <f t="shared" si="2"/>
        <v>31.38</v>
      </c>
      <c r="H22" s="47"/>
      <c r="I22" s="57">
        <v>1.145</v>
      </c>
      <c r="J22" s="57"/>
      <c r="K22" s="49">
        <f t="shared" si="3"/>
        <v>35.930100000000003</v>
      </c>
      <c r="L22" s="50">
        <f t="shared" si="4"/>
        <v>139216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IF('3431'!K$84=1,'3431'!G22,0)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4.96</v>
      </c>
      <c r="E23" s="13">
        <v>7.03</v>
      </c>
      <c r="F23" s="13">
        <v>0</v>
      </c>
      <c r="G23" s="46">
        <f t="shared" si="2"/>
        <v>11.99</v>
      </c>
      <c r="H23" s="47"/>
      <c r="I23" s="57">
        <f>I22</f>
        <v>1.145</v>
      </c>
      <c r="J23" s="57"/>
      <c r="K23" s="49">
        <f t="shared" si="3"/>
        <v>13.7286</v>
      </c>
      <c r="L23" s="50">
        <f t="shared" si="4"/>
        <v>53193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IF('3431'!K$84=1,'3431'!G23,0)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IF('3431'!K$84=1,'3431'!G24,0)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IF('3431'!K$84=1,'3431'!G25,0)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371.17</v>
      </c>
      <c r="E26" s="62">
        <f>SUM(E10:E25)</f>
        <v>389.28</v>
      </c>
      <c r="F26" s="62"/>
      <c r="G26" s="62">
        <f>SUM(G10:G25)</f>
        <v>760.45</v>
      </c>
      <c r="H26" s="63"/>
      <c r="I26" s="63"/>
      <c r="J26" s="64"/>
      <c r="K26" s="65">
        <f>SUM(K10:K25)</f>
        <v>816.63630000000012</v>
      </c>
      <c r="L26" s="66">
        <f>SUM(L10:L25)</f>
        <v>3164161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12.97</v>
      </c>
      <c r="E28" s="13">
        <v>14.08</v>
      </c>
      <c r="F28" s="78">
        <v>12.5</v>
      </c>
      <c r="G28" s="46">
        <f t="shared" ref="G28:G36" si="5">D28+E28</f>
        <v>27.05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28321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1</v>
      </c>
      <c r="E29" s="13">
        <v>1</v>
      </c>
      <c r="F29" s="91">
        <v>0.5</v>
      </c>
      <c r="G29" s="46">
        <f t="shared" si="5"/>
        <v>2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6760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14.42</v>
      </c>
      <c r="E31" s="13">
        <v>16.13</v>
      </c>
      <c r="F31" s="91">
        <v>10</v>
      </c>
      <c r="G31" s="46">
        <f t="shared" si="5"/>
        <v>30.549999999999997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35835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0.95</v>
      </c>
      <c r="E32" s="13">
        <v>1.58</v>
      </c>
      <c r="F32" s="91">
        <v>1.5</v>
      </c>
      <c r="G32" s="46">
        <f t="shared" si="5"/>
        <v>2.5300000000000002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8870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29.34</v>
      </c>
      <c r="E37" s="62">
        <f>SUM(E28:E36)</f>
        <v>32.79</v>
      </c>
      <c r="F37" s="62"/>
      <c r="G37" s="62">
        <f>SUM(G28:G36)</f>
        <v>62.129999999999995</v>
      </c>
      <c r="H37" s="63"/>
      <c r="I37" s="13" t="s">
        <v>81</v>
      </c>
      <c r="J37" s="13"/>
      <c r="K37" s="13"/>
      <c r="L37" s="50">
        <f>SUM(L28:L36)</f>
        <v>79786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145246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3389193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485.0077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659503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331.62860000000001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307590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816.63630000000001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967093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816.63630000000012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4.1330000000000004E-3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760.45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4.2209999999999999E-3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4.1330000000000004E-3</v>
      </c>
      <c r="L59" s="50">
        <f>ROUND(I59*K59,0)</f>
        <v>17042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4.1330000000000004E-3</v>
      </c>
      <c r="L67" s="50">
        <f>ROUND(I67*K67,0)</f>
        <v>399969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4.2209999999999999E-3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4.1330000000000004E-3</v>
      </c>
      <c r="L70" s="327">
        <f>ROUND(I70*K70,0)</f>
        <v>-9992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4.1330000000000004E-3</v>
      </c>
      <c r="L71" s="50">
        <f>ROUND(I71*K71,0)</f>
        <v>7749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4.2209999999999999E-3</v>
      </c>
      <c r="L72" s="50">
        <f>ROUND(I72*K72,0)</f>
        <v>59964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38</v>
      </c>
      <c r="AA74" s="175" t="s">
        <v>128</v>
      </c>
      <c r="AB74" s="176">
        <f>+K75</f>
        <v>360</v>
      </c>
      <c r="AC74" s="56">
        <f>ROUND(AB74*Z74,0)</f>
        <v>13680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15</v>
      </c>
      <c r="E75" s="177">
        <v>61</v>
      </c>
      <c r="F75" s="177">
        <v>0</v>
      </c>
      <c r="G75" s="179">
        <f>IF(E75=0,D75,E75)</f>
        <v>61</v>
      </c>
      <c r="H75" s="180"/>
      <c r="I75" s="181">
        <f>AVERAGE(G75,D75)</f>
        <v>38</v>
      </c>
      <c r="J75" s="182" t="s">
        <v>128</v>
      </c>
      <c r="K75" s="183">
        <v>360</v>
      </c>
      <c r="L75" s="50">
        <f>ROUND(K75*I75,0)</f>
        <v>13680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4.1330000000000004E-3</v>
      </c>
      <c r="L77" s="50">
        <f>ROUND(I77*K77,0)</f>
        <v>137640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4.1330000000000004E-3</v>
      </c>
      <c r="L78" s="50">
        <f>ROUND(I78*K78,0)</f>
        <v>2813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13680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4985151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'3431'!AC81</f>
        <v>13680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4985151</v>
      </c>
      <c r="L86" s="323">
        <f>IF(G26=0,0,IF(G26&gt;250,-(((250/G26)*K86)*IF(M86="H",0.02,0.05)),IF(M86="H",-0.02*K86,-0.05*K86)))</f>
        <v>-81944.095601288718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4903206.9043987114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3941094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4903206.9043987114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4903206.9043987114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167313.4543987113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4898720.8600000003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171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301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302</v>
      </c>
      <c r="C123" s="224" t="s">
        <v>199</v>
      </c>
      <c r="K123" s="106"/>
    </row>
    <row r="124" spans="2:11" hidden="1" x14ac:dyDescent="0.3">
      <c r="B124" s="228" t="s">
        <v>303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41754.488055555601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4898891.8600000003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4315.044398711063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South Tech Prepartory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'3441'!G7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223.71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IF('3441'!K$84=1,'3441'!G10,0)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17.989999999999998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IF('3441'!K$84=1,'3441'!G11,0)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41.17</v>
      </c>
      <c r="E12" s="13">
        <v>37.5</v>
      </c>
      <c r="F12" s="13">
        <v>179.23</v>
      </c>
      <c r="G12" s="46">
        <f t="shared" si="2"/>
        <v>78.67</v>
      </c>
      <c r="H12" s="47"/>
      <c r="I12" s="57">
        <v>1</v>
      </c>
      <c r="J12" s="57"/>
      <c r="K12" s="49">
        <f t="shared" si="3"/>
        <v>78.67</v>
      </c>
      <c r="L12" s="50">
        <f t="shared" si="4"/>
        <v>304817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IF('3441'!K$84=1,'3441'!G12,0)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2.56</v>
      </c>
      <c r="E13" s="13">
        <v>2.94</v>
      </c>
      <c r="F13" s="13">
        <v>20.87</v>
      </c>
      <c r="G13" s="46">
        <f t="shared" si="2"/>
        <v>5.5</v>
      </c>
      <c r="H13" s="47"/>
      <c r="I13" s="57">
        <f>I12</f>
        <v>1</v>
      </c>
      <c r="J13" s="57"/>
      <c r="K13" s="49">
        <f t="shared" si="3"/>
        <v>5.5</v>
      </c>
      <c r="L13" s="50">
        <f t="shared" si="4"/>
        <v>21310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IF('3441'!K$84=1,'3441'!G13,0)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IF('3441'!K$84=1,'3441'!G14,0)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IF('3441'!K$84=1,'3441'!G15,0)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IF('3441'!K$84=1,'3441'!G16,0)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IF('3441'!K$84=1,'3441'!G17,0)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IF('3441'!K$84=1,'3441'!G18,0)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IF('3441'!K$84=1,'3441'!G19,0)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IF('3441'!K$84=1,'3441'!G20,0)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IF('3441'!K$84=1,'3441'!G21,0)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22.31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IF('3441'!K$84=1,'3441'!G22,0)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265">
        <v>0.67</v>
      </c>
      <c r="E23" s="13">
        <v>0.22</v>
      </c>
      <c r="F23" s="13">
        <v>0</v>
      </c>
      <c r="G23" s="46">
        <f t="shared" si="2"/>
        <v>0.89</v>
      </c>
      <c r="H23" s="47"/>
      <c r="I23" s="57">
        <f>I22</f>
        <v>1.145</v>
      </c>
      <c r="J23" s="57"/>
      <c r="K23" s="49">
        <f t="shared" si="3"/>
        <v>1.0190999999999999</v>
      </c>
      <c r="L23" s="50">
        <f t="shared" si="4"/>
        <v>3949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IF('3441'!K$84=1,'3441'!G23,0)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IF('3441'!K$84=1,'3441'!G24,0)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IF('3441'!K$84=1,'3441'!G25,0)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44.400000000000006</v>
      </c>
      <c r="E26" s="62">
        <f>SUM(E10:E25)</f>
        <v>40.659999999999997</v>
      </c>
      <c r="F26" s="62"/>
      <c r="G26" s="62">
        <f>SUM(G10:G25)</f>
        <v>85.06</v>
      </c>
      <c r="H26" s="63"/>
      <c r="I26" s="63"/>
      <c r="J26" s="64"/>
      <c r="K26" s="65">
        <f>SUM(K10:K25)</f>
        <v>85.189099999999996</v>
      </c>
      <c r="L26" s="66">
        <f>SUM(L10:L25)</f>
        <v>330076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12.5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24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237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0.5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244">
        <v>5101</v>
      </c>
      <c r="O29" s="54">
        <v>252</v>
      </c>
      <c r="P29" s="85"/>
      <c r="Q29" s="86"/>
      <c r="V29" s="373"/>
      <c r="W29" s="373"/>
      <c r="X29" s="362"/>
      <c r="Y29" s="362"/>
      <c r="Z29" s="237" t="s">
        <v>69</v>
      </c>
      <c r="AA29" s="237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244">
        <v>5101</v>
      </c>
      <c r="O30" s="54">
        <v>253</v>
      </c>
      <c r="P30" s="85"/>
      <c r="Q30" s="67"/>
      <c r="V30" s="373"/>
      <c r="W30" s="373"/>
      <c r="X30" s="362"/>
      <c r="Y30" s="362"/>
      <c r="Z30" s="237" t="s">
        <v>69</v>
      </c>
      <c r="AA30" s="237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2.56</v>
      </c>
      <c r="E31" s="13">
        <v>2.94</v>
      </c>
      <c r="F31" s="91">
        <v>10</v>
      </c>
      <c r="G31" s="46">
        <f t="shared" si="5"/>
        <v>5.5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6452</v>
      </c>
      <c r="N31" s="24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237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1.5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24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237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24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237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24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237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24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237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24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237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2.56</v>
      </c>
      <c r="E37" s="62">
        <f>SUM(E28:E36)</f>
        <v>2.94</v>
      </c>
      <c r="F37" s="62"/>
      <c r="G37" s="62">
        <f>SUM(G28:G36)</f>
        <v>5.5</v>
      </c>
      <c r="H37" s="63"/>
      <c r="I37" s="13" t="s">
        <v>81</v>
      </c>
      <c r="J37" s="13"/>
      <c r="K37" s="13"/>
      <c r="L37" s="50">
        <f>SUM(L28:L36)</f>
        <v>6452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16246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241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352774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240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243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241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85.189099999999996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79014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85.189099999999996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79014</v>
      </c>
      <c r="N50" s="3"/>
      <c r="O50" s="1"/>
      <c r="V50" s="242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85.189099999999996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4.3100000000000001E-4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85.06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4.7199999999999998E-4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239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4.3100000000000001E-4</v>
      </c>
      <c r="L59" s="50">
        <f>ROUND(I59*K59,0)</f>
        <v>1777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240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239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4.3100000000000001E-4</v>
      </c>
      <c r="L67" s="50">
        <f>ROUND(I67*K67,0)</f>
        <v>41710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239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4.7199999999999998E-4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239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4.3100000000000001E-4</v>
      </c>
      <c r="L70" s="327">
        <f>ROUND(I70*K70,0)</f>
        <v>-1042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239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4.3100000000000001E-4</v>
      </c>
      <c r="L71" s="50">
        <f>ROUND(I71*K71,0)</f>
        <v>808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239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4.7199999999999998E-4</v>
      </c>
      <c r="L72" s="50">
        <f>ROUND(I72*K72,0)</f>
        <v>6705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69</v>
      </c>
      <c r="AA74" s="238" t="s">
        <v>128</v>
      </c>
      <c r="AB74" s="176">
        <f>+K75</f>
        <v>360</v>
      </c>
      <c r="AC74" s="56">
        <f>ROUND(AB74*Z74,0)</f>
        <v>24840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66</v>
      </c>
      <c r="E75" s="177">
        <v>72</v>
      </c>
      <c r="F75" s="177">
        <v>0</v>
      </c>
      <c r="G75" s="179">
        <f>IF(E75=0,D75,E75)</f>
        <v>72</v>
      </c>
      <c r="H75" s="180"/>
      <c r="I75" s="181">
        <f>AVERAGE(G75,D75)</f>
        <v>69</v>
      </c>
      <c r="J75" s="182" t="s">
        <v>128</v>
      </c>
      <c r="K75" s="183">
        <v>360</v>
      </c>
      <c r="L75" s="50">
        <f>ROUND(K75*I75,0)</f>
        <v>24840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238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238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4.3100000000000001E-4</v>
      </c>
      <c r="L77" s="50">
        <f>ROUND(I77*K77,0)</f>
        <v>14353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238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4.3100000000000001E-4</v>
      </c>
      <c r="L78" s="50">
        <f>ROUND(I78*K78,0)</f>
        <v>293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24840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521232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'3441'!AC81</f>
        <v>24840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521232</v>
      </c>
      <c r="L86" s="323">
        <f>IF(G26=0,0,IF(G26&gt;250,-(((250/G26)*K86)*IF(M86="H",0.02,0.05)),IF(M86="H",-0.02*K86,-0.05*K86)))</f>
        <v>-26061.600000000002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495170.4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3941094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495170.4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495170.4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494818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/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301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377</v>
      </c>
      <c r="C123" s="224" t="s">
        <v>199</v>
      </c>
      <c r="K123" s="106"/>
    </row>
    <row r="124" spans="2:11" hidden="1" x14ac:dyDescent="0.3">
      <c r="B124" s="228" t="s">
        <v>378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41754.488055555601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494818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352.40000000002328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'3443'!B2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Riviera Beach Maritime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'3443'!G7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223.71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IF('3443'!K$84=1,'3443'!G10,0)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17.989999999999998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IF('3443'!K$84=1,'3443'!G11,0)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179.23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IF('3443'!K$84=1,'3443'!G12,0)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20.87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IF('3443'!K$84=1,'3443'!G13,0)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62.07</v>
      </c>
      <c r="E14" s="13">
        <v>62.1</v>
      </c>
      <c r="F14" s="13">
        <v>0</v>
      </c>
      <c r="G14" s="46">
        <f t="shared" si="2"/>
        <v>124.17</v>
      </c>
      <c r="H14" s="47"/>
      <c r="I14" s="57">
        <v>1.0109999999999999</v>
      </c>
      <c r="J14" s="57"/>
      <c r="K14" s="49">
        <f t="shared" si="3"/>
        <v>125.5359</v>
      </c>
      <c r="L14" s="50">
        <f t="shared" si="4"/>
        <v>486405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IF('3443'!K$84=1,'3443'!G14,0)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12.92</v>
      </c>
      <c r="E15" s="13">
        <v>12.24</v>
      </c>
      <c r="F15" s="13">
        <v>0</v>
      </c>
      <c r="G15" s="46">
        <f t="shared" si="2"/>
        <v>25.16</v>
      </c>
      <c r="H15" s="47"/>
      <c r="I15" s="57">
        <f>I14</f>
        <v>1.0109999999999999</v>
      </c>
      <c r="J15" s="57"/>
      <c r="K15" s="49">
        <f t="shared" si="3"/>
        <v>25.436800000000002</v>
      </c>
      <c r="L15" s="59">
        <f t="shared" si="4"/>
        <v>98558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IF('3443'!K$84=1,'3443'!G15,0)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IF('3443'!K$84=1,'3443'!G16,0)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IF('3443'!K$84=1,'3443'!G17,0)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IF('3443'!K$84=1,'3443'!G18,0)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IF('3443'!K$84=1,'3443'!G19,0)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IF('3443'!K$84=1,'3443'!G20,0)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IF('3443'!K$84=1,'3443'!G21,0)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22.31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IF('3443'!K$84=1,'3443'!G22,0)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IF('3443'!K$84=1,'3443'!G23,0)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IF('3443'!K$84=1,'3443'!G24,0)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20.29</v>
      </c>
      <c r="E25" s="13">
        <v>20.07</v>
      </c>
      <c r="F25" s="13">
        <v>0</v>
      </c>
      <c r="G25" s="46">
        <f t="shared" si="2"/>
        <v>40.36</v>
      </c>
      <c r="H25" s="47"/>
      <c r="I25" s="57">
        <v>1.0109999999999999</v>
      </c>
      <c r="J25" s="57"/>
      <c r="K25" s="49">
        <f t="shared" si="3"/>
        <v>40.804000000000002</v>
      </c>
      <c r="L25" s="50">
        <f t="shared" si="4"/>
        <v>158100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IF('3443'!K$84=1,'3443'!G25,0)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95.28</v>
      </c>
      <c r="E26" s="62">
        <f>SUM(E10:E25)</f>
        <v>94.41</v>
      </c>
      <c r="F26" s="62"/>
      <c r="G26" s="62">
        <f>SUM(G10:G25)</f>
        <v>189.69</v>
      </c>
      <c r="H26" s="63"/>
      <c r="I26" s="63"/>
      <c r="J26" s="64"/>
      <c r="K26" s="65">
        <f>SUM(K10:K25)</f>
        <v>191.77670000000001</v>
      </c>
      <c r="L26" s="66">
        <f>SUM(L10:L25)</f>
        <v>743063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12.5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24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237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0.5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244">
        <v>5101</v>
      </c>
      <c r="O29" s="54">
        <v>252</v>
      </c>
      <c r="P29" s="85"/>
      <c r="Q29" s="86"/>
      <c r="V29" s="373"/>
      <c r="W29" s="373"/>
      <c r="X29" s="362"/>
      <c r="Y29" s="362"/>
      <c r="Z29" s="237" t="s">
        <v>69</v>
      </c>
      <c r="AA29" s="237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244">
        <v>5101</v>
      </c>
      <c r="O30" s="54">
        <v>253</v>
      </c>
      <c r="P30" s="85"/>
      <c r="Q30" s="67"/>
      <c r="V30" s="373"/>
      <c r="W30" s="373"/>
      <c r="X30" s="362"/>
      <c r="Y30" s="362"/>
      <c r="Z30" s="237" t="s">
        <v>69</v>
      </c>
      <c r="AA30" s="237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10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24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237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1.5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24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237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24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237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12.92</v>
      </c>
      <c r="E34" s="13">
        <v>12.24</v>
      </c>
      <c r="F34" s="91">
        <v>0</v>
      </c>
      <c r="G34" s="46">
        <f t="shared" si="5"/>
        <v>25.16</v>
      </c>
      <c r="H34" s="79"/>
      <c r="I34" s="92" t="s">
        <v>77</v>
      </c>
      <c r="J34" s="81">
        <v>251</v>
      </c>
      <c r="K34" s="82">
        <v>835</v>
      </c>
      <c r="L34" s="83">
        <f t="shared" si="7"/>
        <v>21009</v>
      </c>
      <c r="N34" s="24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237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24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237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24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237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12.92</v>
      </c>
      <c r="E37" s="62">
        <f>SUM(E28:E36)</f>
        <v>12.24</v>
      </c>
      <c r="F37" s="62"/>
      <c r="G37" s="62">
        <f>SUM(G28:G36)</f>
        <v>25.16</v>
      </c>
      <c r="H37" s="63"/>
      <c r="I37" s="13" t="s">
        <v>81</v>
      </c>
      <c r="J37" s="13"/>
      <c r="K37" s="13"/>
      <c r="L37" s="50">
        <f>SUM(L28:L36)</f>
        <v>21009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36231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241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800303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240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243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241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191.77670000000001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178303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191.77670000000001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178303</v>
      </c>
      <c r="N50" s="3"/>
      <c r="O50" s="1"/>
      <c r="V50" s="242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191.77670000000001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9.7099999999999997E-4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189.69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1.0529999999999999E-3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239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9.7099999999999997E-4</v>
      </c>
      <c r="L59" s="50">
        <f>ROUND(I59*K59,0)</f>
        <v>4004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240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239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9.7099999999999997E-4</v>
      </c>
      <c r="L67" s="50">
        <f>ROUND(I67*K67,0)</f>
        <v>93968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239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1.0529999999999999E-3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239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9.7099999999999997E-4</v>
      </c>
      <c r="L70" s="327">
        <f>ROUND(I70*K70,0)</f>
        <v>-2348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239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9.7099999999999997E-4</v>
      </c>
      <c r="L71" s="50">
        <f>ROUND(I71*K71,0)</f>
        <v>1820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239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1.0529999999999999E-3</v>
      </c>
      <c r="L72" s="50">
        <f>ROUND(I72*K72,0)</f>
        <v>14959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122.5</v>
      </c>
      <c r="AA74" s="238" t="s">
        <v>128</v>
      </c>
      <c r="AB74" s="176">
        <f>+K75</f>
        <v>360</v>
      </c>
      <c r="AC74" s="56">
        <f>ROUND(AB74*Z74,0)</f>
        <v>44100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117</v>
      </c>
      <c r="E75" s="177">
        <v>128</v>
      </c>
      <c r="F75" s="177">
        <v>0</v>
      </c>
      <c r="G75" s="179">
        <f>IF(E75=0,D75,E75)</f>
        <v>128</v>
      </c>
      <c r="H75" s="180"/>
      <c r="I75" s="181">
        <f>AVERAGE(G75,D75)</f>
        <v>122.5</v>
      </c>
      <c r="J75" s="182" t="s">
        <v>128</v>
      </c>
      <c r="K75" s="183">
        <v>360</v>
      </c>
      <c r="L75" s="50">
        <f>ROUND(K75*I75,0)</f>
        <v>44100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238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238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9.7099999999999997E-4</v>
      </c>
      <c r="L77" s="50">
        <f>ROUND(I77*K77,0)</f>
        <v>32337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238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9.7099999999999997E-4</v>
      </c>
      <c r="L78" s="50">
        <f>ROUND(I78*K78,0)</f>
        <v>661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44100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1168107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'3443'!AC81</f>
        <v>44100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1168107</v>
      </c>
      <c r="L86" s="323">
        <f>IF(G26=0,0,IF(G26&gt;250,-(((250/G26)*K86)*IF(M86="H",0.02,0.05)),IF(M86="H",-0.02*K86,-0.05*K86)))</f>
        <v>-58405.350000000006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1109701.6499999999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3941094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1109701.6499999999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1109701.6499999999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1108481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43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301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304</v>
      </c>
      <c r="C123" s="224" t="s">
        <v>199</v>
      </c>
      <c r="K123" s="106"/>
    </row>
    <row r="124" spans="2:11" hidden="1" x14ac:dyDescent="0.3">
      <c r="B124" s="228" t="s">
        <v>305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41754.488055555601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1108524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1177.6499999999069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AD154"/>
  <sheetViews>
    <sheetView topLeftCell="B2" zoomScale="80" zoomScaleNormal="80" workbookViewId="0">
      <selection activeCell="E31" sqref="E31:E32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'3941'!B2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Ben Gamla - Palm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'3941'!G7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86.06</v>
      </c>
      <c r="E10" s="45">
        <v>83.07</v>
      </c>
      <c r="F10" s="45">
        <v>91.41</v>
      </c>
      <c r="G10" s="46">
        <f>D10+E10</f>
        <v>169.13</v>
      </c>
      <c r="H10" s="47"/>
      <c r="I10" s="48">
        <v>1.125</v>
      </c>
      <c r="J10" s="48"/>
      <c r="K10" s="49">
        <f>ROUND(G10*I10,4)</f>
        <v>190.2713</v>
      </c>
      <c r="L10" s="50">
        <f>ROUND(ROUND(K10*$G$7,4)*($K$7),0)</f>
        <v>737230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IF('3941'!K$84=1,'3941'!G10,0)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20.45</v>
      </c>
      <c r="E11" s="13">
        <v>24.57</v>
      </c>
      <c r="F11" s="13">
        <v>22.41</v>
      </c>
      <c r="G11" s="46">
        <f t="shared" ref="G11:G25" si="2">D11+E11</f>
        <v>45.019999999999996</v>
      </c>
      <c r="H11" s="47"/>
      <c r="I11" s="57">
        <f>I10</f>
        <v>1.125</v>
      </c>
      <c r="J11" s="57"/>
      <c r="K11" s="49">
        <f t="shared" ref="K11:K25" si="3">ROUND(G11*I11,4)</f>
        <v>50.647500000000001</v>
      </c>
      <c r="L11" s="50">
        <f t="shared" ref="L11:L25" si="4">ROUND(ROUND(K11*$G$7,4)*($K$7),0)</f>
        <v>196240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IF('3941'!K$84=1,'3941'!G11,0)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23.55</v>
      </c>
      <c r="E12" s="13">
        <v>21.05</v>
      </c>
      <c r="F12" s="13">
        <v>23.63</v>
      </c>
      <c r="G12" s="46">
        <f t="shared" si="2"/>
        <v>44.6</v>
      </c>
      <c r="H12" s="47"/>
      <c r="I12" s="57">
        <v>1</v>
      </c>
      <c r="J12" s="57"/>
      <c r="K12" s="49">
        <f t="shared" si="3"/>
        <v>44.6</v>
      </c>
      <c r="L12" s="50">
        <f t="shared" si="4"/>
        <v>172808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IF('3941'!K$84=1,'3941'!G12,0)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8.5</v>
      </c>
      <c r="E13" s="13">
        <v>10.51</v>
      </c>
      <c r="F13" s="13">
        <v>8.73</v>
      </c>
      <c r="G13" s="46">
        <f t="shared" si="2"/>
        <v>19.009999999999998</v>
      </c>
      <c r="H13" s="47"/>
      <c r="I13" s="57">
        <f>I12</f>
        <v>1</v>
      </c>
      <c r="J13" s="57"/>
      <c r="K13" s="49">
        <f t="shared" si="3"/>
        <v>19.010000000000002</v>
      </c>
      <c r="L13" s="50">
        <f t="shared" si="4"/>
        <v>73657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IF('3941'!K$84=1,'3941'!G13,0)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IF('3941'!K$84=1,'3941'!G14,0)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IF('3941'!K$84=1,'3941'!G15,0)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IF('3941'!K$84=1,'3941'!G16,0)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IF('3941'!K$84=1,'3941'!G17,0)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IF('3941'!K$84=1,'3941'!G18,0)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IF('3941'!K$84=1,'3941'!G19,0)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IF('3941'!K$84=1,'3941'!G20,0)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IF('3941'!K$84=1,'3941'!G21,0)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0.92</v>
      </c>
      <c r="E22" s="13">
        <v>0.92</v>
      </c>
      <c r="F22" s="13">
        <v>1.51</v>
      </c>
      <c r="G22" s="46">
        <f t="shared" si="2"/>
        <v>1.84</v>
      </c>
      <c r="H22" s="47"/>
      <c r="I22" s="57">
        <v>1.145</v>
      </c>
      <c r="J22" s="57"/>
      <c r="K22" s="49">
        <f t="shared" si="3"/>
        <v>2.1067999999999998</v>
      </c>
      <c r="L22" s="50">
        <f t="shared" si="4"/>
        <v>8163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IF('3941'!K$84=1,'3941'!G22,0)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0.45</v>
      </c>
      <c r="E23" s="13">
        <v>0.45</v>
      </c>
      <c r="F23" s="13">
        <v>0</v>
      </c>
      <c r="G23" s="46">
        <f t="shared" si="2"/>
        <v>0.9</v>
      </c>
      <c r="H23" s="47"/>
      <c r="I23" s="57">
        <f>I22</f>
        <v>1.145</v>
      </c>
      <c r="J23" s="57"/>
      <c r="K23" s="49">
        <f t="shared" si="3"/>
        <v>1.0305</v>
      </c>
      <c r="L23" s="50">
        <f t="shared" si="4"/>
        <v>3993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IF('3941'!K$84=1,'3941'!G23,0)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IF('3941'!K$84=1,'3941'!G24,0)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IF('3941'!K$84=1,'3941'!G25,0)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139.92999999999998</v>
      </c>
      <c r="E26" s="62">
        <f>SUM(E10:E25)</f>
        <v>140.56999999999996</v>
      </c>
      <c r="F26" s="62"/>
      <c r="G26" s="62">
        <f>SUM(G10:G25)</f>
        <v>280.49999999999994</v>
      </c>
      <c r="H26" s="63"/>
      <c r="I26" s="63"/>
      <c r="J26" s="64"/>
      <c r="K26" s="65">
        <f>SUM(K10:K25)</f>
        <v>307.66610000000003</v>
      </c>
      <c r="L26" s="66">
        <f>SUM(L10:L25)</f>
        <v>1192091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16.5</v>
      </c>
      <c r="E28" s="13">
        <v>20.02</v>
      </c>
      <c r="F28" s="78">
        <v>11</v>
      </c>
      <c r="G28" s="46">
        <f t="shared" ref="G28:G36" si="5">D28+E28</f>
        <v>36.519999999999996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38236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3.95</v>
      </c>
      <c r="E29" s="13">
        <v>4.03</v>
      </c>
      <c r="F29" s="91">
        <v>3.5</v>
      </c>
      <c r="G29" s="46">
        <f t="shared" si="5"/>
        <v>7.98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26972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0.52</v>
      </c>
      <c r="F30" s="91">
        <v>0</v>
      </c>
      <c r="G30" s="46">
        <f t="shared" si="5"/>
        <v>0.52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3586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7.51</v>
      </c>
      <c r="E31" s="13">
        <v>9</v>
      </c>
      <c r="F31" s="91">
        <v>5</v>
      </c>
      <c r="G31" s="46">
        <f t="shared" si="5"/>
        <v>16.509999999999998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19366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0.99</v>
      </c>
      <c r="E32" s="13">
        <v>1.51</v>
      </c>
      <c r="F32" s="91">
        <v>1</v>
      </c>
      <c r="G32" s="46">
        <f t="shared" si="5"/>
        <v>2.5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8765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28.95</v>
      </c>
      <c r="E37" s="62">
        <f>SUM(E28:E36)</f>
        <v>35.08</v>
      </c>
      <c r="F37" s="62"/>
      <c r="G37" s="62">
        <f>SUM(G28:G36)</f>
        <v>64.03</v>
      </c>
      <c r="H37" s="63"/>
      <c r="I37" s="13" t="s">
        <v>81</v>
      </c>
      <c r="J37" s="13"/>
      <c r="K37" s="13"/>
      <c r="L37" s="50">
        <f>SUM(L28:L36)</f>
        <v>96925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53576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1342592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243.0256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330461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64.640500000000003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59955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307.66610000000003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390416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307.66610000000003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1.557E-3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280.49999999999994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1.557E-3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1.557E-3</v>
      </c>
      <c r="L59" s="50">
        <f>ROUND(I59*K59,0)</f>
        <v>6420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1.557E-3</v>
      </c>
      <c r="L67" s="50">
        <f>ROUND(I67*K67,0)</f>
        <v>150678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1.557E-3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1.557E-3</v>
      </c>
      <c r="L70" s="327">
        <f>ROUND(I70*K70,0)</f>
        <v>-3764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1.557E-3</v>
      </c>
      <c r="L71" s="50">
        <f>ROUND(I71*K71,0)</f>
        <v>2919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1.557E-3</v>
      </c>
      <c r="L72" s="50">
        <f>ROUND(I72*K72,0)</f>
        <v>22119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1.557E-3</v>
      </c>
      <c r="L77" s="50">
        <f>ROUND(I77*K77,0)</f>
        <v>51852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1.557E-3</v>
      </c>
      <c r="L78" s="50">
        <f>ROUND(I78*K78,0)</f>
        <v>1060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1964292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'3941'!AC81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1964292</v>
      </c>
      <c r="L86" s="323">
        <f>IF(G26=0,0,IF(G26&gt;250,-(((250/G26)*K86)*IF(M86="H",0.02,0.05)),IF(M86="H",-0.02*K86,-0.05*K86)))</f>
        <v>-87535.294117647092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1876756.705882353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1550045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1876756.705882353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1876756.705882353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10679.305882352914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1874843.7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65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306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307</v>
      </c>
      <c r="C123" s="224" t="s">
        <v>199</v>
      </c>
      <c r="K123" s="106"/>
    </row>
    <row r="124" spans="2:11" hidden="1" x14ac:dyDescent="0.3">
      <c r="B124" s="228" t="s">
        <v>308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41754.488078703696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1874908.7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1848.0058823530562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'3961'!B2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Gardens Sch of Tech Arts,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'3961'!G7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45.77</v>
      </c>
      <c r="E10" s="45">
        <v>42.79</v>
      </c>
      <c r="F10" s="45">
        <v>57.21</v>
      </c>
      <c r="G10" s="46">
        <f>D10+E10</f>
        <v>88.56</v>
      </c>
      <c r="H10" s="47"/>
      <c r="I10" s="48">
        <v>1.125</v>
      </c>
      <c r="J10" s="48"/>
      <c r="K10" s="49">
        <f>ROUND(G10*I10,4)</f>
        <v>99.63</v>
      </c>
      <c r="L10" s="50">
        <f>ROUND(ROUND(K10*$G$7,4)*($K$7),0)</f>
        <v>386029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IF('3961'!K$84=1,'3961'!G10,0)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4.51</v>
      </c>
      <c r="E11" s="13">
        <v>6.59</v>
      </c>
      <c r="F11" s="13">
        <v>5.81</v>
      </c>
      <c r="G11" s="46">
        <f t="shared" ref="G11:G25" si="2">D11+E11</f>
        <v>11.1</v>
      </c>
      <c r="H11" s="47"/>
      <c r="I11" s="57">
        <f>I10</f>
        <v>1.125</v>
      </c>
      <c r="J11" s="57"/>
      <c r="K11" s="49">
        <f t="shared" ref="K11:K25" si="3">ROUND(G11*I11,4)</f>
        <v>12.487500000000001</v>
      </c>
      <c r="L11" s="50">
        <f t="shared" ref="L11:L25" si="4">ROUND(ROUND(K11*$G$7,4)*($K$7),0)</f>
        <v>48384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IF('3961'!K$84=1,'3961'!G11,0)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60.75</v>
      </c>
      <c r="E12" s="13">
        <v>59.06</v>
      </c>
      <c r="F12" s="13">
        <v>77.58</v>
      </c>
      <c r="G12" s="46">
        <f t="shared" si="2"/>
        <v>119.81</v>
      </c>
      <c r="H12" s="47"/>
      <c r="I12" s="57">
        <v>1</v>
      </c>
      <c r="J12" s="57"/>
      <c r="K12" s="49">
        <f t="shared" si="3"/>
        <v>119.81</v>
      </c>
      <c r="L12" s="50">
        <f t="shared" si="4"/>
        <v>464219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IF('3961'!K$84=1,'3961'!G12,0)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3.34</v>
      </c>
      <c r="E13" s="13">
        <v>2.5099999999999998</v>
      </c>
      <c r="F13" s="13">
        <v>4.46</v>
      </c>
      <c r="G13" s="46">
        <f t="shared" si="2"/>
        <v>5.85</v>
      </c>
      <c r="H13" s="47"/>
      <c r="I13" s="57">
        <f>I12</f>
        <v>1</v>
      </c>
      <c r="J13" s="57"/>
      <c r="K13" s="49">
        <f t="shared" si="3"/>
        <v>5.85</v>
      </c>
      <c r="L13" s="50">
        <f t="shared" si="4"/>
        <v>22667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IF('3961'!K$84=1,'3961'!G13,0)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IF('3961'!K$84=1,'3961'!G14,0)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IF('3961'!K$84=1,'3961'!G15,0)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IF('3961'!K$84=1,'3961'!G16,0)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IF('3961'!K$84=1,'3961'!G17,0)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IF('3961'!K$84=1,'3961'!G18,0)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IF('3961'!K$84=1,'3961'!G19,0)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IF('3961'!K$84=1,'3961'!G20,0)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IF('3961'!K$84=1,'3961'!G21,0)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1.74</v>
      </c>
      <c r="E22" s="13">
        <v>1.3</v>
      </c>
      <c r="F22" s="13">
        <v>2.73</v>
      </c>
      <c r="G22" s="46">
        <f t="shared" si="2"/>
        <v>3.04</v>
      </c>
      <c r="H22" s="47"/>
      <c r="I22" s="57">
        <v>1.145</v>
      </c>
      <c r="J22" s="57"/>
      <c r="K22" s="49">
        <f t="shared" si="3"/>
        <v>3.4807999999999999</v>
      </c>
      <c r="L22" s="50">
        <f t="shared" si="4"/>
        <v>13487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IF('3961'!K$84=1,'3961'!G22,0)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0.44</v>
      </c>
      <c r="E23" s="13">
        <v>0.44</v>
      </c>
      <c r="F23" s="13">
        <v>0</v>
      </c>
      <c r="G23" s="46">
        <f t="shared" si="2"/>
        <v>0.88</v>
      </c>
      <c r="H23" s="47"/>
      <c r="I23" s="57">
        <f>I22</f>
        <v>1.145</v>
      </c>
      <c r="J23" s="57"/>
      <c r="K23" s="49">
        <f t="shared" si="3"/>
        <v>1.0076000000000001</v>
      </c>
      <c r="L23" s="50">
        <f t="shared" si="4"/>
        <v>3904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IF('3961'!K$84=1,'3961'!G23,0)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IF('3961'!K$84=1,'3961'!G24,0)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IF('3961'!K$84=1,'3961'!G25,0)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116.55</v>
      </c>
      <c r="E26" s="62">
        <f>SUM(E10:E25)</f>
        <v>112.69</v>
      </c>
      <c r="F26" s="62"/>
      <c r="G26" s="62">
        <f>SUM(G10:G25)</f>
        <v>229.23999999999998</v>
      </c>
      <c r="H26" s="63"/>
      <c r="I26" s="63"/>
      <c r="J26" s="64"/>
      <c r="K26" s="65">
        <f>SUM(K10:K25)</f>
        <v>242.26589999999999</v>
      </c>
      <c r="L26" s="66">
        <f>SUM(L10:L25)</f>
        <v>938690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4.51</v>
      </c>
      <c r="E28" s="13">
        <v>6.59</v>
      </c>
      <c r="F28" s="78">
        <v>3.5</v>
      </c>
      <c r="G28" s="46">
        <f t="shared" ref="G28:G36" si="5">D28+E28</f>
        <v>11.1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11622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3.34</v>
      </c>
      <c r="E31" s="13">
        <v>2.5099999999999998</v>
      </c>
      <c r="F31" s="91">
        <v>3</v>
      </c>
      <c r="G31" s="46">
        <f t="shared" si="5"/>
        <v>5.85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6862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7.85</v>
      </c>
      <c r="E37" s="62">
        <f>SUM(E28:E36)</f>
        <v>9.1</v>
      </c>
      <c r="F37" s="62"/>
      <c r="G37" s="62">
        <f>SUM(G28:G36)</f>
        <v>16.95</v>
      </c>
      <c r="H37" s="63"/>
      <c r="I37" s="13" t="s">
        <v>81</v>
      </c>
      <c r="J37" s="13"/>
      <c r="K37" s="13"/>
      <c r="L37" s="50">
        <f>SUM(L28:L36)</f>
        <v>18484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43785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1000959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115.59829999999999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157188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126.66759999999999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117486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242.26589999999999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274674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242.26589999999999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1.2260000000000001E-3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229.23999999999998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1.2719999999999999E-3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1.2260000000000001E-3</v>
      </c>
      <c r="L59" s="50">
        <f>ROUND(I59*K59,0)</f>
        <v>5055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1.2260000000000001E-3</v>
      </c>
      <c r="L67" s="50">
        <f>ROUND(I67*K67,0)</f>
        <v>118646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1.2719999999999999E-3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1.2260000000000001E-3</v>
      </c>
      <c r="L70" s="327">
        <f>ROUND(I70*K70,0)</f>
        <v>-2964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1.2260000000000001E-3</v>
      </c>
      <c r="L71" s="50">
        <f>ROUND(I71*K71,0)</f>
        <v>2298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1.2719999999999999E-3</v>
      </c>
      <c r="L72" s="50">
        <f>ROUND(I72*K72,0)</f>
        <v>18070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1.2260000000000001E-3</v>
      </c>
      <c r="L77" s="50">
        <f>ROUND(I77*K77,0)</f>
        <v>40829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1.2260000000000001E-3</v>
      </c>
      <c r="L78" s="50">
        <f>ROUND(I78*K78,0)</f>
        <v>834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1458401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'3961'!AC81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1458401</v>
      </c>
      <c r="L86" s="323">
        <f>IF(G26=0,0,IF(G26&gt;250,-(((250/G26)*K86)*IF(M86="H",0.02,0.05)),IF(M86="H",-0.02*K86,-0.05*K86)))</f>
        <v>-72920.05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1385480.95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1152775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1385480.95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1385480.95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1389355.15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53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309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310</v>
      </c>
      <c r="C123" s="224" t="s">
        <v>199</v>
      </c>
      <c r="K123" s="106"/>
    </row>
    <row r="124" spans="2:11" hidden="1" x14ac:dyDescent="0.3">
      <c r="B124" s="228" t="s">
        <v>311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41754.488101851799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1389408.15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-3927.1999999999534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'3971'!B2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Mavericks HS of Palm Springs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'3971'!G7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IF('3971'!K$84=1,'3971'!G10,0)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IF('3971'!K$84=1,'3971'!G11,0)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IF('3971'!K$84=1,'3971'!G12,0)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IF('3971'!K$84=1,'3971'!G13,0)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203.28</v>
      </c>
      <c r="E14" s="13">
        <v>202.62</v>
      </c>
      <c r="F14" s="13">
        <v>204.7</v>
      </c>
      <c r="G14" s="46">
        <f t="shared" si="2"/>
        <v>405.9</v>
      </c>
      <c r="H14" s="47"/>
      <c r="I14" s="57">
        <v>1.0109999999999999</v>
      </c>
      <c r="J14" s="57"/>
      <c r="K14" s="49">
        <f t="shared" si="3"/>
        <v>410.36489999999998</v>
      </c>
      <c r="L14" s="50">
        <f t="shared" si="4"/>
        <v>1590010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IF('3971'!K$84=1,'3971'!G14,0)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44.67</v>
      </c>
      <c r="E15" s="13">
        <v>48.8</v>
      </c>
      <c r="F15" s="13">
        <v>46.89</v>
      </c>
      <c r="G15" s="46">
        <f t="shared" si="2"/>
        <v>93.47</v>
      </c>
      <c r="H15" s="47"/>
      <c r="I15" s="57">
        <f>I14</f>
        <v>1.0109999999999999</v>
      </c>
      <c r="J15" s="57"/>
      <c r="K15" s="49">
        <f t="shared" si="3"/>
        <v>94.498199999999997</v>
      </c>
      <c r="L15" s="59">
        <f t="shared" si="4"/>
        <v>366145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IF('3971'!K$84=1,'3971'!G15,0)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IF('3971'!K$84=1,'3971'!G16,0)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IF('3971'!K$84=1,'3971'!G17,0)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IF('3971'!K$84=1,'3971'!G18,0)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IF('3971'!K$84=1,'3971'!G19,0)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IF('3971'!K$84=1,'3971'!G20,0)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IF('3971'!K$84=1,'3971'!G21,0)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IF('3971'!K$84=1,'3971'!G22,0)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IF('3971'!K$84=1,'3971'!G23,0)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3.7</v>
      </c>
      <c r="E24" s="13">
        <v>3.89</v>
      </c>
      <c r="F24" s="13">
        <v>3.7</v>
      </c>
      <c r="G24" s="46">
        <f t="shared" si="2"/>
        <v>7.59</v>
      </c>
      <c r="H24" s="47"/>
      <c r="I24" s="57">
        <f>I23</f>
        <v>1.145</v>
      </c>
      <c r="J24" s="57"/>
      <c r="K24" s="49">
        <f t="shared" si="3"/>
        <v>8.6905999999999999</v>
      </c>
      <c r="L24" s="50">
        <f t="shared" si="4"/>
        <v>33673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IF('3971'!K$84=1,'3971'!G24,0)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IF('3971'!K$84=1,'3971'!G25,0)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251.64999999999998</v>
      </c>
      <c r="E26" s="62">
        <f>SUM(E10:E25)</f>
        <v>255.31</v>
      </c>
      <c r="F26" s="62"/>
      <c r="G26" s="62">
        <f>SUM(G10:G25)</f>
        <v>506.96</v>
      </c>
      <c r="H26" s="63"/>
      <c r="I26" s="63"/>
      <c r="J26" s="64"/>
      <c r="K26" s="65">
        <f>SUM(K10:K25)</f>
        <v>513.55369999999994</v>
      </c>
      <c r="L26" s="66">
        <f>SUM(L10:L25)</f>
        <v>1989828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44.67</v>
      </c>
      <c r="E34" s="13">
        <v>45.45</v>
      </c>
      <c r="F34" s="91">
        <v>37</v>
      </c>
      <c r="G34" s="46">
        <f t="shared" si="5"/>
        <v>90.12</v>
      </c>
      <c r="H34" s="79"/>
      <c r="I34" s="92" t="s">
        <v>77</v>
      </c>
      <c r="J34" s="81">
        <v>251</v>
      </c>
      <c r="K34" s="82">
        <v>835</v>
      </c>
      <c r="L34" s="83">
        <f t="shared" si="7"/>
        <v>75250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3.35</v>
      </c>
      <c r="F35" s="91">
        <v>1.5</v>
      </c>
      <c r="G35" s="46">
        <f t="shared" si="5"/>
        <v>3.35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10613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44.67</v>
      </c>
      <c r="E37" s="62">
        <f>SUM(E28:E36)</f>
        <v>48.800000000000004</v>
      </c>
      <c r="F37" s="62"/>
      <c r="G37" s="62">
        <f>SUM(G28:G36)</f>
        <v>93.47</v>
      </c>
      <c r="H37" s="63"/>
      <c r="I37" s="13" t="s">
        <v>81</v>
      </c>
      <c r="J37" s="13"/>
      <c r="K37" s="13"/>
      <c r="L37" s="50">
        <f>SUM(L28:L36)</f>
        <v>85863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96829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2172520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513.55369999999994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477473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513.55369999999994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477473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513.55369999999994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2.5990000000000002E-3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506.96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2.8140000000000001E-3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2.5990000000000002E-3</v>
      </c>
      <c r="L59" s="50">
        <f>ROUND(I59*K59,0)</f>
        <v>10716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2.5990000000000002E-3</v>
      </c>
      <c r="L67" s="50">
        <f>ROUND(I67*K67,0)</f>
        <v>251517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2.8140000000000001E-3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2.5990000000000002E-3</v>
      </c>
      <c r="L70" s="327">
        <f>ROUND(I70*K70,0)</f>
        <v>-6283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2.5990000000000002E-3</v>
      </c>
      <c r="L71" s="50">
        <f>ROUND(I71*K71,0)</f>
        <v>4873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2.8140000000000001E-3</v>
      </c>
      <c r="L72" s="50">
        <f>ROUND(I72*K72,0)</f>
        <v>39976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301.5</v>
      </c>
      <c r="AA74" s="175" t="s">
        <v>128</v>
      </c>
      <c r="AB74" s="176">
        <f>+K75</f>
        <v>360</v>
      </c>
      <c r="AC74" s="56">
        <f>ROUND(AB74*Z74,0)</f>
        <v>108540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351</v>
      </c>
      <c r="E75" s="177">
        <v>252</v>
      </c>
      <c r="F75" s="177">
        <v>0</v>
      </c>
      <c r="G75" s="179">
        <f>IF(E75=0,D75,E75)</f>
        <v>252</v>
      </c>
      <c r="H75" s="180"/>
      <c r="I75" s="181">
        <f>AVERAGE(G75,D75)</f>
        <v>301.5</v>
      </c>
      <c r="J75" s="182" t="s">
        <v>128</v>
      </c>
      <c r="K75" s="183">
        <v>360</v>
      </c>
      <c r="L75" s="50">
        <f>ROUND(K75*I75,0)</f>
        <v>108540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2.5990000000000002E-3</v>
      </c>
      <c r="L77" s="50">
        <f>ROUND(I77*K77,0)</f>
        <v>86554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2.5990000000000002E-3</v>
      </c>
      <c r="L78" s="50">
        <f>ROUND(I78*K78,0)</f>
        <v>1769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108540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3147655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'3971'!AC81</f>
        <v>108540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3147655</v>
      </c>
      <c r="L86" s="323">
        <f>IF(G26=0,0,IF(G26&gt;250,-(((250/G26)*K86)*IF(M86="H",0.02,0.05)),IF(M86="H",-0.02*K86,-0.05*K86)))</f>
        <v>-77611.029469780668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3070043.9705302194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2492588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3070043.9705302194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3070043.9705302194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79771.720530219332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3069517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115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312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313</v>
      </c>
      <c r="C123" s="224" t="s">
        <v>199</v>
      </c>
      <c r="K123" s="106"/>
    </row>
    <row r="124" spans="2:11" hidden="1" x14ac:dyDescent="0.3">
      <c r="B124" s="228" t="s">
        <v>314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41754.488113425898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3069632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411.97053021937609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'4000'!B2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Renaissance Cht SchPalmsWest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'4000'!G7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176.43</v>
      </c>
      <c r="E10" s="45">
        <v>165.41</v>
      </c>
      <c r="F10" s="45">
        <v>228.55</v>
      </c>
      <c r="G10" s="46">
        <f>D10+E10</f>
        <v>341.84000000000003</v>
      </c>
      <c r="H10" s="47"/>
      <c r="I10" s="48">
        <v>1.125</v>
      </c>
      <c r="J10" s="48"/>
      <c r="K10" s="49">
        <f>ROUND(G10*I10,4)</f>
        <v>384.57</v>
      </c>
      <c r="L10" s="50">
        <f>ROUND(ROUND(K10*$G$7,4)*($K$7),0)</f>
        <v>1490065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IF('4000'!K$84=1,'4000'!G10,0)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25.62</v>
      </c>
      <c r="E11" s="13">
        <v>23.65</v>
      </c>
      <c r="F11" s="13">
        <v>34.76</v>
      </c>
      <c r="G11" s="46">
        <f t="shared" ref="G11:G25" si="2">D11+E11</f>
        <v>49.269999999999996</v>
      </c>
      <c r="H11" s="47"/>
      <c r="I11" s="57">
        <f>I10</f>
        <v>1.125</v>
      </c>
      <c r="J11" s="57"/>
      <c r="K11" s="49">
        <f t="shared" ref="K11:K25" si="3">ROUND(G11*I11,4)</f>
        <v>55.428800000000003</v>
      </c>
      <c r="L11" s="50">
        <f t="shared" ref="L11:L25" si="4">ROUND(ROUND(K11*$G$7,4)*($K$7),0)</f>
        <v>214766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IF('4000'!K$84=1,'4000'!G11,0)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110.44</v>
      </c>
      <c r="E12" s="13">
        <v>98.81</v>
      </c>
      <c r="F12" s="13">
        <v>142.32</v>
      </c>
      <c r="G12" s="46">
        <f t="shared" si="2"/>
        <v>209.25</v>
      </c>
      <c r="H12" s="47"/>
      <c r="I12" s="57">
        <v>1</v>
      </c>
      <c r="J12" s="57"/>
      <c r="K12" s="49">
        <f t="shared" si="3"/>
        <v>209.25</v>
      </c>
      <c r="L12" s="50">
        <f t="shared" si="4"/>
        <v>810765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IF('4000'!K$84=1,'4000'!G12,0)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26.65</v>
      </c>
      <c r="E13" s="13">
        <v>26.39</v>
      </c>
      <c r="F13" s="13">
        <v>36.840000000000003</v>
      </c>
      <c r="G13" s="46">
        <f t="shared" si="2"/>
        <v>53.04</v>
      </c>
      <c r="H13" s="47"/>
      <c r="I13" s="57">
        <f>I12</f>
        <v>1</v>
      </c>
      <c r="J13" s="57"/>
      <c r="K13" s="49">
        <f t="shared" si="3"/>
        <v>53.04</v>
      </c>
      <c r="L13" s="50">
        <f t="shared" si="4"/>
        <v>205510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IF('4000'!K$84=1,'4000'!G13,0)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IF('4000'!K$84=1,'4000'!G14,0)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IF('4000'!K$84=1,'4000'!G15,0)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IF('4000'!K$84=1,'4000'!G16,0)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IF('4000'!K$84=1,'4000'!G17,0)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IF('4000'!K$84=1,'4000'!G18,0)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IF('4000'!K$84=1,'4000'!G19,0)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IF('4000'!K$84=1,'4000'!G20,0)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IF('4000'!K$84=1,'4000'!G21,0)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7.61</v>
      </c>
      <c r="E22" s="13">
        <v>7.2</v>
      </c>
      <c r="F22" s="13">
        <v>13.05</v>
      </c>
      <c r="G22" s="46">
        <f t="shared" si="2"/>
        <v>14.81</v>
      </c>
      <c r="H22" s="47"/>
      <c r="I22" s="57">
        <v>1.145</v>
      </c>
      <c r="J22" s="57"/>
      <c r="K22" s="49">
        <f t="shared" si="3"/>
        <v>16.9575</v>
      </c>
      <c r="L22" s="50">
        <f t="shared" si="4"/>
        <v>65704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IF('4000'!K$84=1,'4000'!G22,0)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2.4300000000000002</v>
      </c>
      <c r="E23" s="13">
        <v>2.4500000000000002</v>
      </c>
      <c r="F23" s="13">
        <v>0</v>
      </c>
      <c r="G23" s="46">
        <f t="shared" si="2"/>
        <v>4.8800000000000008</v>
      </c>
      <c r="H23" s="47"/>
      <c r="I23" s="57">
        <f>I22</f>
        <v>1.145</v>
      </c>
      <c r="J23" s="57"/>
      <c r="K23" s="49">
        <f t="shared" si="3"/>
        <v>5.5876000000000001</v>
      </c>
      <c r="L23" s="50">
        <f t="shared" si="4"/>
        <v>21650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IF('4000'!K$84=1,'4000'!G23,0)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IF('4000'!K$84=1,'4000'!G24,0)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IF('4000'!K$84=1,'4000'!G25,0)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349.18</v>
      </c>
      <c r="E26" s="62">
        <f>SUM(E10:E25)</f>
        <v>323.90999999999997</v>
      </c>
      <c r="F26" s="62"/>
      <c r="G26" s="62">
        <f>SUM(G10:G25)</f>
        <v>673.08999999999992</v>
      </c>
      <c r="H26" s="63"/>
      <c r="I26" s="63"/>
      <c r="J26" s="64"/>
      <c r="K26" s="65">
        <f>SUM(K10:K25)</f>
        <v>724.83389999999997</v>
      </c>
      <c r="L26" s="66">
        <f>SUM(L10:L25)</f>
        <v>2808460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22.51</v>
      </c>
      <c r="E28" s="13">
        <v>20.65</v>
      </c>
      <c r="F28" s="78">
        <v>0</v>
      </c>
      <c r="G28" s="46">
        <f t="shared" ref="G28:G36" si="5">D28+E28</f>
        <v>43.16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45189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3.11</v>
      </c>
      <c r="E29" s="13">
        <v>3</v>
      </c>
      <c r="F29" s="91">
        <v>0</v>
      </c>
      <c r="G29" s="46">
        <f t="shared" si="5"/>
        <v>6.1099999999999994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20652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25.05</v>
      </c>
      <c r="E31" s="13">
        <v>24.89</v>
      </c>
      <c r="F31" s="91">
        <v>0</v>
      </c>
      <c r="G31" s="46">
        <f t="shared" si="5"/>
        <v>49.94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58580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1.6</v>
      </c>
      <c r="E32" s="13">
        <v>1.5</v>
      </c>
      <c r="F32" s="91">
        <v>0</v>
      </c>
      <c r="G32" s="46">
        <f t="shared" si="5"/>
        <v>3.1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10869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52.27</v>
      </c>
      <c r="E37" s="62">
        <f>SUM(E28:E36)</f>
        <v>50.04</v>
      </c>
      <c r="F37" s="62"/>
      <c r="G37" s="62">
        <f>SUM(G28:G36)</f>
        <v>102.30999999999999</v>
      </c>
      <c r="H37" s="63"/>
      <c r="I37" s="13" t="s">
        <v>81</v>
      </c>
      <c r="J37" s="13"/>
      <c r="K37" s="13"/>
      <c r="L37" s="50">
        <f>SUM(L28:L36)</f>
        <v>135290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128560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3072310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456.9563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621360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267.87760000000003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248460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724.83390000000009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869820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724.83389999999997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3.6679999999999998E-3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673.08999999999992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3.7360000000000002E-3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3.6679999999999998E-3</v>
      </c>
      <c r="L59" s="50">
        <f>ROUND(I59*K59,0)</f>
        <v>15124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3.6679999999999998E-3</v>
      </c>
      <c r="L67" s="50">
        <f>ROUND(I67*K67,0)</f>
        <v>354969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3.7360000000000002E-3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3.6679999999999998E-3</v>
      </c>
      <c r="L70" s="327">
        <f>ROUND(I70*K70,0)</f>
        <v>-8868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3.6679999999999998E-3</v>
      </c>
      <c r="L71" s="50">
        <f>ROUND(I71*K71,0)</f>
        <v>6877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3.7360000000000002E-3</v>
      </c>
      <c r="L72" s="50">
        <f>ROUND(I72*K72,0)</f>
        <v>53074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23</v>
      </c>
      <c r="AA74" s="175" t="s">
        <v>128</v>
      </c>
      <c r="AB74" s="176">
        <f>+K75</f>
        <v>360</v>
      </c>
      <c r="AC74" s="56">
        <f>ROUND(AB74*Z74,0)</f>
        <v>8280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15</v>
      </c>
      <c r="E75" s="177">
        <v>31</v>
      </c>
      <c r="F75" s="177">
        <v>0</v>
      </c>
      <c r="G75" s="179">
        <f>IF(E75=0,D75,E75)</f>
        <v>31</v>
      </c>
      <c r="H75" s="180"/>
      <c r="I75" s="181">
        <f>AVERAGE(G75,D75)</f>
        <v>23</v>
      </c>
      <c r="J75" s="182" t="s">
        <v>128</v>
      </c>
      <c r="K75" s="183">
        <v>360</v>
      </c>
      <c r="L75" s="50">
        <f>ROUND(K75*I75,0)</f>
        <v>8280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3.6679999999999998E-3</v>
      </c>
      <c r="L77" s="50">
        <f>ROUND(I77*K77,0)</f>
        <v>122155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3.6679999999999998E-3</v>
      </c>
      <c r="L78" s="50">
        <f>ROUND(I78*K78,0)</f>
        <v>2497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8280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4496238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'4000'!AC81</f>
        <v>8280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4496238</v>
      </c>
      <c r="L86" s="323">
        <f>IF(G26=0,0,IF(G26&gt;250,-(((250/G26)*K86)*IF(M86="H",0.02,0.05)),IF(M86="H",-0.02*K86,-0.05*K86)))</f>
        <v>-83499.940572583175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4412738.0594274169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3797702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4412738.0594274169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4412738.0594274169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141311.95942741685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4410564.26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159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315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316</v>
      </c>
      <c r="C123" s="224" t="s">
        <v>199</v>
      </c>
      <c r="K123" s="106"/>
    </row>
    <row r="124" spans="2:11" hidden="1" x14ac:dyDescent="0.3">
      <c r="B124" s="228" t="s">
        <v>317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41754.488125000003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4410723.26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2014.7994274171069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'4002'!B2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Renaissance Cht Sch at Summit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'4002'!G7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128.01</v>
      </c>
      <c r="E10" s="45">
        <v>131.03</v>
      </c>
      <c r="F10" s="45">
        <v>174.54</v>
      </c>
      <c r="G10" s="46">
        <f>D10+E10</f>
        <v>259.03999999999996</v>
      </c>
      <c r="H10" s="47"/>
      <c r="I10" s="48">
        <v>1.125</v>
      </c>
      <c r="J10" s="48"/>
      <c r="K10" s="49">
        <f>ROUND(G10*I10,4)</f>
        <v>291.42</v>
      </c>
      <c r="L10" s="50">
        <f>ROUND(ROUND(K10*$G$7,4)*($K$7),0)</f>
        <v>1129143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IF('4002'!K$84=1,'4002'!G10,0)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16.559999999999999</v>
      </c>
      <c r="E11" s="13">
        <v>19.670000000000002</v>
      </c>
      <c r="F11" s="13">
        <v>22.83</v>
      </c>
      <c r="G11" s="46">
        <f t="shared" ref="G11:G25" si="2">D11+E11</f>
        <v>36.230000000000004</v>
      </c>
      <c r="H11" s="47"/>
      <c r="I11" s="57">
        <f>I10</f>
        <v>1.125</v>
      </c>
      <c r="J11" s="57"/>
      <c r="K11" s="49">
        <f t="shared" ref="K11:K25" si="3">ROUND(G11*I11,4)</f>
        <v>40.758800000000001</v>
      </c>
      <c r="L11" s="50">
        <f t="shared" ref="L11:L25" si="4">ROUND(ROUND(K11*$G$7,4)*($K$7),0)</f>
        <v>157925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IF('4002'!K$84=1,'4002'!G11,0)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100.15</v>
      </c>
      <c r="E12" s="13">
        <v>100.25</v>
      </c>
      <c r="F12" s="13">
        <v>145.72999999999999</v>
      </c>
      <c r="G12" s="46">
        <f t="shared" si="2"/>
        <v>200.4</v>
      </c>
      <c r="H12" s="47"/>
      <c r="I12" s="57">
        <v>1</v>
      </c>
      <c r="J12" s="57"/>
      <c r="K12" s="49">
        <f t="shared" si="3"/>
        <v>200.4</v>
      </c>
      <c r="L12" s="50">
        <f t="shared" si="4"/>
        <v>776475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IF('4002'!K$84=1,'4002'!G12,0)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23.3</v>
      </c>
      <c r="E13" s="13">
        <v>20.89</v>
      </c>
      <c r="F13" s="13">
        <v>35.18</v>
      </c>
      <c r="G13" s="46">
        <f t="shared" si="2"/>
        <v>44.19</v>
      </c>
      <c r="H13" s="47"/>
      <c r="I13" s="57">
        <f>I12</f>
        <v>1</v>
      </c>
      <c r="J13" s="57"/>
      <c r="K13" s="49">
        <f t="shared" si="3"/>
        <v>44.19</v>
      </c>
      <c r="L13" s="50">
        <f t="shared" si="4"/>
        <v>171220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IF('4002'!K$84=1,'4002'!G13,0)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IF('4002'!K$84=1,'4002'!G14,0)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IF('4002'!K$84=1,'4002'!G15,0)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IF('4002'!K$84=1,'4002'!G16,0)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IF('4002'!K$84=1,'4002'!G17,0)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IF('4002'!K$84=1,'4002'!G18,0)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IF('4002'!K$84=1,'4002'!G19,0)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IF('4002'!K$84=1,'4002'!G20,0)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IF('4002'!K$84=1,'4002'!G21,0)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29.85</v>
      </c>
      <c r="E22" s="13">
        <v>29.78</v>
      </c>
      <c r="F22" s="13">
        <v>55.31</v>
      </c>
      <c r="G22" s="46">
        <f t="shared" si="2"/>
        <v>59.63</v>
      </c>
      <c r="H22" s="47"/>
      <c r="I22" s="57">
        <v>1.145</v>
      </c>
      <c r="J22" s="57"/>
      <c r="K22" s="49">
        <f t="shared" si="3"/>
        <v>68.276399999999995</v>
      </c>
      <c r="L22" s="50">
        <f t="shared" si="4"/>
        <v>264545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IF('4002'!K$84=1,'4002'!G22,0)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10.08</v>
      </c>
      <c r="E23" s="13">
        <v>9.1</v>
      </c>
      <c r="F23" s="13">
        <v>0</v>
      </c>
      <c r="G23" s="46">
        <f t="shared" si="2"/>
        <v>19.18</v>
      </c>
      <c r="H23" s="47"/>
      <c r="I23" s="57">
        <f>I22</f>
        <v>1.145</v>
      </c>
      <c r="J23" s="57"/>
      <c r="K23" s="49">
        <f t="shared" si="3"/>
        <v>21.961099999999998</v>
      </c>
      <c r="L23" s="50">
        <f t="shared" si="4"/>
        <v>85091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IF('4002'!K$84=1,'4002'!G23,0)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IF('4002'!K$84=1,'4002'!G24,0)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IF('4002'!K$84=1,'4002'!G25,0)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307.95</v>
      </c>
      <c r="E26" s="62">
        <f>SUM(E10:E25)</f>
        <v>310.72000000000003</v>
      </c>
      <c r="F26" s="62"/>
      <c r="G26" s="62">
        <f>SUM(G10:G25)</f>
        <v>618.66999999999985</v>
      </c>
      <c r="H26" s="63"/>
      <c r="I26" s="63"/>
      <c r="J26" s="64"/>
      <c r="K26" s="65">
        <f>SUM(K10:K25)</f>
        <v>667.00630000000001</v>
      </c>
      <c r="L26" s="66">
        <f>SUM(L10:L25)</f>
        <v>2584399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15.06</v>
      </c>
      <c r="E28" s="13">
        <v>18.170000000000002</v>
      </c>
      <c r="F28" s="78">
        <v>0</v>
      </c>
      <c r="G28" s="46">
        <f t="shared" ref="G28:G36" si="5">D28+E28</f>
        <v>33.230000000000004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34792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1.5</v>
      </c>
      <c r="E29" s="13">
        <v>1.5</v>
      </c>
      <c r="F29" s="91">
        <v>0</v>
      </c>
      <c r="G29" s="46">
        <f t="shared" si="5"/>
        <v>3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10140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21.72</v>
      </c>
      <c r="E31" s="13">
        <v>20.89</v>
      </c>
      <c r="F31" s="91">
        <v>0</v>
      </c>
      <c r="G31" s="46">
        <f t="shared" si="5"/>
        <v>42.61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49982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1.58</v>
      </c>
      <c r="E32" s="13">
        <v>0</v>
      </c>
      <c r="F32" s="91">
        <v>0</v>
      </c>
      <c r="G32" s="46">
        <f t="shared" si="5"/>
        <v>1.58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5539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39.86</v>
      </c>
      <c r="E37" s="62">
        <f>SUM(E28:E36)</f>
        <v>40.56</v>
      </c>
      <c r="F37" s="62"/>
      <c r="G37" s="62">
        <f>SUM(G28:G36)</f>
        <v>80.42</v>
      </c>
      <c r="H37" s="63"/>
      <c r="I37" s="13" t="s">
        <v>81</v>
      </c>
      <c r="J37" s="13"/>
      <c r="K37" s="13"/>
      <c r="L37" s="50">
        <f>SUM(L28:L36)</f>
        <v>100453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118166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2803018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400.45519999999999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544531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266.55110000000002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247229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667.00630000000001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791760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667.00630000000001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3.375E-3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618.66999999999985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3.434E-3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3.375E-3</v>
      </c>
      <c r="L59" s="50">
        <f>ROUND(I59*K59,0)</f>
        <v>13916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3.375E-3</v>
      </c>
      <c r="L67" s="50">
        <f>ROUND(I67*K67,0)</f>
        <v>326614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3.434E-3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3.375E-3</v>
      </c>
      <c r="L70" s="327">
        <f>ROUND(I70*K70,0)</f>
        <v>-8160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3.375E-3</v>
      </c>
      <c r="L71" s="50">
        <f>ROUND(I71*K71,0)</f>
        <v>6327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3.434E-3</v>
      </c>
      <c r="L72" s="50">
        <f>ROUND(I72*K72,0)</f>
        <v>48784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9.5</v>
      </c>
      <c r="AA74" s="175" t="s">
        <v>128</v>
      </c>
      <c r="AB74" s="176">
        <f>+K75</f>
        <v>360</v>
      </c>
      <c r="AC74" s="56">
        <f>ROUND(AB74*Z74,0)</f>
        <v>3420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6</v>
      </c>
      <c r="E75" s="177">
        <v>13</v>
      </c>
      <c r="F75" s="177">
        <v>0</v>
      </c>
      <c r="G75" s="179">
        <f>IF(E75=0,D75,E75)</f>
        <v>13</v>
      </c>
      <c r="H75" s="180"/>
      <c r="I75" s="181">
        <f>AVERAGE(G75,D75)</f>
        <v>9.5</v>
      </c>
      <c r="J75" s="182" t="s">
        <v>128</v>
      </c>
      <c r="K75" s="183">
        <v>360</v>
      </c>
      <c r="L75" s="50">
        <f>ROUND(K75*I75,0)</f>
        <v>3420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3.375E-3</v>
      </c>
      <c r="L77" s="50">
        <f>ROUND(I77*K77,0)</f>
        <v>112397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3.375E-3</v>
      </c>
      <c r="L78" s="50">
        <f>ROUND(I78*K78,0)</f>
        <v>2297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3420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4100373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'4002'!AC81</f>
        <v>3420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4100373</v>
      </c>
      <c r="L86" s="323">
        <f>IF(G26=0,0,IF(G26&gt;250,-(((250/G26)*K86)*IF(M86="H",0.02,0.05)),IF(M86="H",-0.02*K86,-0.05*K86)))</f>
        <v>-82846.529652318699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4017526.4703476811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3336205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4017526.4703476811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4017526.4703476811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122172.12034768132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4005429.31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141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318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319</v>
      </c>
      <c r="C123" s="224" t="s">
        <v>199</v>
      </c>
      <c r="K123" s="106"/>
    </row>
    <row r="124" spans="2:11" hidden="1" x14ac:dyDescent="0.3">
      <c r="B124" s="228" t="s">
        <v>320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0</v>
      </c>
      <c r="C135" s="230"/>
      <c r="K135" s="106"/>
    </row>
    <row r="136" spans="2:14" hidden="1" x14ac:dyDescent="0.3">
      <c r="B136" s="231">
        <f>NvsEndTime</f>
        <v>41754.488136574102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4005570.31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11956.160347681027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AD154"/>
  <sheetViews>
    <sheetView topLeftCell="B2" zoomScale="80" zoomScaleNormal="80" workbookViewId="0">
      <selection activeCell="E22" sqref="E22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'4010'!B2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Belle Glade Excel Cht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'4010'!G7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51.69</v>
      </c>
      <c r="E10" s="45">
        <v>43.86</v>
      </c>
      <c r="F10" s="45">
        <v>0</v>
      </c>
      <c r="G10" s="46">
        <f>D10+E10</f>
        <v>95.55</v>
      </c>
      <c r="H10" s="47"/>
      <c r="I10" s="48">
        <v>1.125</v>
      </c>
      <c r="J10" s="48"/>
      <c r="K10" s="49">
        <f>ROUND(G10*I10,4)</f>
        <v>107.49379999999999</v>
      </c>
      <c r="L10" s="50">
        <f>ROUND(ROUND(K10*$G$7,4)*($K$7),0)</f>
        <v>416498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IF('4010'!K$84=1,'4010'!G10,0)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5.0599999999999996</v>
      </c>
      <c r="E11" s="13">
        <v>5.4</v>
      </c>
      <c r="F11" s="13">
        <v>0</v>
      </c>
      <c r="G11" s="46">
        <f t="shared" ref="G11:G25" si="2">D11+E11</f>
        <v>10.46</v>
      </c>
      <c r="H11" s="47"/>
      <c r="I11" s="57">
        <f>I10</f>
        <v>1.125</v>
      </c>
      <c r="J11" s="57"/>
      <c r="K11" s="49">
        <f t="shared" ref="K11:K25" si="3">ROUND(G11*I11,4)</f>
        <v>11.7675</v>
      </c>
      <c r="L11" s="50">
        <f t="shared" ref="L11:L25" si="4">ROUND(ROUND(K11*$G$7,4)*($K$7),0)</f>
        <v>45595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IF('4010'!K$84=1,'4010'!G11,0)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IF('4010'!K$84=1,'4010'!G12,0)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IF('4010'!K$84=1,'4010'!G13,0)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IF('4010'!K$84=1,'4010'!G14,0)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IF('4010'!K$84=1,'4010'!G15,0)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IF('4010'!K$84=1,'4010'!G16,0)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IF('4010'!K$84=1,'4010'!G17,0)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IF('4010'!K$84=1,'4010'!G18,0)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IF('4010'!K$84=1,'4010'!G19,0)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IF('4010'!K$84=1,'4010'!G20,0)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IF('4010'!K$84=1,'4010'!G21,0)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1.37</v>
      </c>
      <c r="E22" s="13">
        <v>1.24</v>
      </c>
      <c r="F22" s="13">
        <v>0</v>
      </c>
      <c r="G22" s="46">
        <f t="shared" si="2"/>
        <v>2.6100000000000003</v>
      </c>
      <c r="H22" s="47"/>
      <c r="I22" s="57">
        <v>1.145</v>
      </c>
      <c r="J22" s="57"/>
      <c r="K22" s="49">
        <f t="shared" si="3"/>
        <v>2.9885000000000002</v>
      </c>
      <c r="L22" s="50">
        <f t="shared" si="4"/>
        <v>11579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IF('4010'!K$84=1,'4010'!G22,0)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IF('4010'!K$84=1,'4010'!G23,0)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IF('4010'!K$84=1,'4010'!G24,0)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IF('4010'!K$84=1,'4010'!G25,0)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58.12</v>
      </c>
      <c r="E26" s="62">
        <f>SUM(E10:E25)</f>
        <v>50.5</v>
      </c>
      <c r="F26" s="62"/>
      <c r="G26" s="62">
        <f>SUM(G10:G25)</f>
        <v>108.61999999999999</v>
      </c>
      <c r="H26" s="63"/>
      <c r="I26" s="63"/>
      <c r="J26" s="64"/>
      <c r="K26" s="65">
        <f>SUM(K10:K25)</f>
        <v>122.24979999999999</v>
      </c>
      <c r="L26" s="66">
        <f>SUM(L10:L25)</f>
        <v>473672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5.0599999999999996</v>
      </c>
      <c r="E28" s="13">
        <v>4.93</v>
      </c>
      <c r="F28" s="78">
        <v>0</v>
      </c>
      <c r="G28" s="46">
        <f t="shared" ref="G28:G36" si="5">D28+E28</f>
        <v>9.9899999999999984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10460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0.47</v>
      </c>
      <c r="F29" s="91">
        <v>0</v>
      </c>
      <c r="G29" s="46">
        <f t="shared" si="5"/>
        <v>0.47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1589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5.0599999999999996</v>
      </c>
      <c r="E37" s="62">
        <f>SUM(E28:E36)</f>
        <v>5.3999999999999995</v>
      </c>
      <c r="F37" s="62"/>
      <c r="G37" s="62">
        <f>SUM(G28:G36)</f>
        <v>10.459999999999999</v>
      </c>
      <c r="H37" s="63"/>
      <c r="I37" s="13" t="s">
        <v>81</v>
      </c>
      <c r="J37" s="13"/>
      <c r="K37" s="13"/>
      <c r="L37" s="50">
        <f>SUM(L28:L36)</f>
        <v>12049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20746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506467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122.24979999999999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166233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122.24979999999999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166233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122.24979999999999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6.1899999999999998E-4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108.61999999999999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6.0300000000000002E-4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6.1899999999999998E-4</v>
      </c>
      <c r="L59" s="50">
        <f>ROUND(I59*K59,0)</f>
        <v>2552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6.1899999999999998E-4</v>
      </c>
      <c r="L67" s="50">
        <f>ROUND(I67*K67,0)</f>
        <v>59903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6.0300000000000002E-4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6.1899999999999998E-4</v>
      </c>
      <c r="L70" s="327">
        <f>ROUND(I70*K70,0)</f>
        <v>-1497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6.1899999999999998E-4</v>
      </c>
      <c r="L71" s="50">
        <f>ROUND(I71*K71,0)</f>
        <v>1160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6.0300000000000002E-4</v>
      </c>
      <c r="L72" s="50">
        <f>ROUND(I72*K72,0)</f>
        <v>8566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27.5</v>
      </c>
      <c r="AA74" s="175" t="s">
        <v>128</v>
      </c>
      <c r="AB74" s="176">
        <f>+K75</f>
        <v>360</v>
      </c>
      <c r="AC74" s="56">
        <f>ROUND(AB74*Z74,0)</f>
        <v>9900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32</v>
      </c>
      <c r="E75" s="177">
        <v>23</v>
      </c>
      <c r="F75" s="177">
        <v>0</v>
      </c>
      <c r="G75" s="179">
        <f>IF(E75=0,D75,E75)</f>
        <v>23</v>
      </c>
      <c r="H75" s="180"/>
      <c r="I75" s="181">
        <f>AVERAGE(G75,D75)</f>
        <v>27.5</v>
      </c>
      <c r="J75" s="182" t="s">
        <v>128</v>
      </c>
      <c r="K75" s="183">
        <v>360</v>
      </c>
      <c r="L75" s="50">
        <f>ROUND(K75*I75,0)</f>
        <v>9900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6.1899999999999998E-4</v>
      </c>
      <c r="L77" s="50">
        <f>ROUND(I77*K77,0)</f>
        <v>20614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6.1899999999999998E-4</v>
      </c>
      <c r="L78" s="50">
        <f>ROUND(I78*K78,0)</f>
        <v>421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9900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774319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'4010'!AC81</f>
        <v>9900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774319</v>
      </c>
      <c r="L86" s="323">
        <f>IF(G26=0,0,IF(G26&gt;250,-(((250/G26)*K86)*IF(M86="H",0.02,0.05)),IF(M86="H",-0.02*K86,-0.05*K86)))</f>
        <v>-38715.950000000004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735603.05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645088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735603.05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735603.05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726875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321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322</v>
      </c>
      <c r="C123" s="224" t="s">
        <v>199</v>
      </c>
      <c r="K123" s="106"/>
    </row>
    <row r="124" spans="2:11" hidden="1" x14ac:dyDescent="0.3">
      <c r="B124" s="228" t="s">
        <v>323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41754.488159722197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726901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8702.0500000000466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'0642'!B2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Day Star Acad of Excellence CS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'0642'!G7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22.82</v>
      </c>
      <c r="E10" s="45">
        <v>20.62</v>
      </c>
      <c r="F10" s="45">
        <v>26.34</v>
      </c>
      <c r="G10" s="46">
        <f>D10+E10</f>
        <v>43.44</v>
      </c>
      <c r="H10" s="47"/>
      <c r="I10" s="48">
        <v>1.125</v>
      </c>
      <c r="J10" s="48"/>
      <c r="K10" s="49">
        <f>ROUND(G10*I10,4)</f>
        <v>48.87</v>
      </c>
      <c r="L10" s="50">
        <f>ROUND(ROUND(K10*$G$7,4)*($K$7),0)</f>
        <v>189353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IF('0642'!K$84=1,'0642'!G10,0)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2</v>
      </c>
      <c r="E11" s="13">
        <v>2</v>
      </c>
      <c r="F11" s="13">
        <v>2.41</v>
      </c>
      <c r="G11" s="46">
        <f t="shared" ref="G11:G25" si="2">D11+E11</f>
        <v>4</v>
      </c>
      <c r="H11" s="47"/>
      <c r="I11" s="57">
        <f>I10</f>
        <v>1.125</v>
      </c>
      <c r="J11" s="57"/>
      <c r="K11" s="49">
        <f t="shared" ref="K11:K25" si="3">ROUND(G11*I11,4)</f>
        <v>4.5</v>
      </c>
      <c r="L11" s="50">
        <f t="shared" ref="L11:L25" si="4">ROUND(ROUND(K11*$G$7,4)*($K$7),0)</f>
        <v>17436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IF('0642'!K$84=1,'0642'!G11,0)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12.53</v>
      </c>
      <c r="E12" s="13">
        <v>12.39</v>
      </c>
      <c r="F12" s="13">
        <v>14.32</v>
      </c>
      <c r="G12" s="46">
        <f t="shared" si="2"/>
        <v>24.92</v>
      </c>
      <c r="H12" s="47"/>
      <c r="I12" s="57">
        <v>1</v>
      </c>
      <c r="J12" s="57"/>
      <c r="K12" s="49">
        <f t="shared" si="3"/>
        <v>24.92</v>
      </c>
      <c r="L12" s="50">
        <f t="shared" si="4"/>
        <v>96556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IF('0642'!K$84=1,'0642'!G12,0)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1</v>
      </c>
      <c r="E13" s="13">
        <v>1</v>
      </c>
      <c r="F13" s="13">
        <v>1.19</v>
      </c>
      <c r="G13" s="46">
        <f t="shared" si="2"/>
        <v>2</v>
      </c>
      <c r="H13" s="47"/>
      <c r="I13" s="57">
        <f>I12</f>
        <v>1</v>
      </c>
      <c r="J13" s="57"/>
      <c r="K13" s="49">
        <f t="shared" si="3"/>
        <v>2</v>
      </c>
      <c r="L13" s="50">
        <f t="shared" si="4"/>
        <v>7749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IF('0642'!K$84=1,'0642'!G13,0)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IF('0642'!K$84=1,'0642'!G14,0)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IF('0642'!K$84=1,'0642'!G15,0)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IF('0642'!K$84=1,'0642'!G16,0)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IF('0642'!K$84=1,'0642'!G17,0)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IF('0642'!K$84=1,'0642'!G18,0)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IF('0642'!K$84=1,'0642'!G19,0)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IF('0642'!K$84=1,'0642'!G20,0)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IF('0642'!K$84=1,'0642'!G21,0)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3</v>
      </c>
      <c r="E22" s="13">
        <v>3.36</v>
      </c>
      <c r="F22" s="13">
        <v>4</v>
      </c>
      <c r="G22" s="46">
        <f t="shared" si="2"/>
        <v>6.3599999999999994</v>
      </c>
      <c r="H22" s="47"/>
      <c r="I22" s="57">
        <v>1.145</v>
      </c>
      <c r="J22" s="57"/>
      <c r="K22" s="49">
        <f t="shared" si="3"/>
        <v>7.2821999999999996</v>
      </c>
      <c r="L22" s="50">
        <f t="shared" si="4"/>
        <v>28216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IF('0642'!K$84=1,'0642'!G22,0)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0.44</v>
      </c>
      <c r="E23" s="13">
        <v>0.8</v>
      </c>
      <c r="F23" s="13">
        <v>0</v>
      </c>
      <c r="G23" s="46">
        <f t="shared" si="2"/>
        <v>1.24</v>
      </c>
      <c r="H23" s="47"/>
      <c r="I23" s="57">
        <f>I22</f>
        <v>1.145</v>
      </c>
      <c r="J23" s="57"/>
      <c r="K23" s="49">
        <f t="shared" si="3"/>
        <v>1.4198</v>
      </c>
      <c r="L23" s="50">
        <f t="shared" si="4"/>
        <v>5501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IF('0642'!K$84=1,'0642'!G23,0)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IF('0642'!K$84=1,'0642'!G24,0)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IF('0642'!K$84=1,'0642'!G25,0)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41.79</v>
      </c>
      <c r="E26" s="62">
        <f>SUM(E10:E25)</f>
        <v>40.17</v>
      </c>
      <c r="F26" s="62"/>
      <c r="G26" s="62">
        <f>SUM(G10:G25)</f>
        <v>81.96</v>
      </c>
      <c r="H26" s="63"/>
      <c r="I26" s="63"/>
      <c r="J26" s="64"/>
      <c r="K26" s="65">
        <f>SUM(K10:K25)</f>
        <v>88.99199999999999</v>
      </c>
      <c r="L26" s="66">
        <f>SUM(L10:L25)</f>
        <v>344811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2</v>
      </c>
      <c r="E28" s="13">
        <v>2</v>
      </c>
      <c r="F28" s="78">
        <v>3</v>
      </c>
      <c r="G28" s="46">
        <f t="shared" ref="G28:G36" si="5">D28+E28</f>
        <v>4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4188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1</v>
      </c>
      <c r="E31" s="13">
        <v>1</v>
      </c>
      <c r="F31" s="91">
        <v>2</v>
      </c>
      <c r="G31" s="46">
        <f t="shared" si="5"/>
        <v>2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2346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</v>
      </c>
      <c r="E37" s="62">
        <f>SUM(E28:E36)</f>
        <v>3</v>
      </c>
      <c r="F37" s="62"/>
      <c r="G37" s="62">
        <f>SUM(G28:G36)</f>
        <v>6</v>
      </c>
      <c r="H37" s="63"/>
      <c r="I37" s="13" t="s">
        <v>81</v>
      </c>
      <c r="J37" s="13"/>
      <c r="K37" s="13"/>
      <c r="L37" s="50">
        <f>SUM(L28:L36)</f>
        <v>6534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15654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366999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60.652199999999993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82474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28.3398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26286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88.99199999999999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108760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88.99199999999999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4.4999999999999999E-4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81.96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4.55E-4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4.4999999999999999E-4</v>
      </c>
      <c r="L59" s="50">
        <f>ROUND(I59*K59,0)</f>
        <v>1855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4.4999999999999999E-4</v>
      </c>
      <c r="L67" s="50">
        <f>ROUND(I67*K67,0)</f>
        <v>43549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4.55E-4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4.4999999999999999E-4</v>
      </c>
      <c r="L70" s="327">
        <f>ROUND(I70*K70,0)</f>
        <v>-1088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4.4999999999999999E-4</v>
      </c>
      <c r="L71" s="50">
        <f>ROUND(I71*K71,0)</f>
        <v>844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4.55E-4</v>
      </c>
      <c r="L72" s="50">
        <f>ROUND(I72*K72,0)</f>
        <v>6464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28</v>
      </c>
      <c r="AA74" s="175" t="s">
        <v>128</v>
      </c>
      <c r="AB74" s="176">
        <f>+K75</f>
        <v>360</v>
      </c>
      <c r="AC74" s="56">
        <f>ROUND(AB74*Z74,0)</f>
        <v>10080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31</v>
      </c>
      <c r="E75" s="177">
        <v>25</v>
      </c>
      <c r="F75" s="177">
        <v>0</v>
      </c>
      <c r="G75" s="179">
        <f>IF(E75=0,D75,E75)</f>
        <v>25</v>
      </c>
      <c r="H75" s="180"/>
      <c r="I75" s="181">
        <f>AVERAGE(G75,D75)</f>
        <v>28</v>
      </c>
      <c r="J75" s="182" t="s">
        <v>128</v>
      </c>
      <c r="K75" s="183">
        <v>360</v>
      </c>
      <c r="L75" s="50">
        <f>ROUND(K75*I75,0)</f>
        <v>10080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4.4999999999999999E-4</v>
      </c>
      <c r="L77" s="50">
        <f>ROUND(I77*K77,0)</f>
        <v>14986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4.4999999999999999E-4</v>
      </c>
      <c r="L78" s="50">
        <f>ROUND(I78*K78,0)</f>
        <v>306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10080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552755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'0642'!AC81</f>
        <v>10080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552755</v>
      </c>
      <c r="L86" s="323">
        <f>IF(G26=0,0,IF(G26&gt;250,-(((250/G26)*K86)*IF(M86="H",0.02,0.05)),IF(M86="H",-0.02*K86,-0.05*K86)))</f>
        <v>-27637.75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525117.25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461659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525117.25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525117.25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ht="15.6" customHeight="1" x14ac:dyDescent="0.3">
      <c r="B96" s="223"/>
      <c r="K96" s="263" t="s">
        <v>383</v>
      </c>
      <c r="L96" s="254">
        <v>524708.65</v>
      </c>
      <c r="M96" s="262"/>
      <c r="N96" s="262"/>
      <c r="O96" s="262"/>
      <c r="P96" s="262"/>
      <c r="Q96" s="262"/>
      <c r="R96" s="262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19</v>
      </c>
      <c r="M97" s="258"/>
      <c r="N97" s="262"/>
      <c r="O97" s="262"/>
      <c r="P97" s="262"/>
      <c r="Q97" s="262"/>
      <c r="R97" s="262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t="15.6" hidden="1" customHeight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t="15.6" hidden="1" customHeight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t="15.6" hidden="1" customHeight="1" x14ac:dyDescent="0.3">
      <c r="B100" s="228" t="s">
        <v>160</v>
      </c>
      <c r="C100" s="224" t="s">
        <v>161</v>
      </c>
      <c r="K100" s="106"/>
      <c r="V100" s="223"/>
    </row>
    <row r="101" spans="2:30" ht="15.6" hidden="1" customHeight="1" x14ac:dyDescent="0.3">
      <c r="B101" s="228" t="s">
        <v>162</v>
      </c>
      <c r="C101" s="224" t="s">
        <v>163</v>
      </c>
      <c r="K101" s="106"/>
      <c r="V101" s="223"/>
    </row>
    <row r="102" spans="2:30" ht="15.6" hidden="1" customHeight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t="15.6" hidden="1" customHeight="1" x14ac:dyDescent="0.3">
      <c r="B103" s="228" t="s">
        <v>166</v>
      </c>
      <c r="C103" s="224" t="s">
        <v>167</v>
      </c>
      <c r="K103" s="106"/>
      <c r="V103" s="223"/>
    </row>
    <row r="104" spans="2:30" ht="15.6" hidden="1" customHeight="1" x14ac:dyDescent="0.3">
      <c r="B104" s="230"/>
      <c r="C104" s="224" t="s">
        <v>168</v>
      </c>
      <c r="K104" s="106"/>
      <c r="V104" s="223"/>
    </row>
    <row r="105" spans="2:30" ht="15.6" hidden="1" customHeight="1" x14ac:dyDescent="0.3">
      <c r="B105" s="228" t="s">
        <v>169</v>
      </c>
      <c r="C105" s="224" t="s">
        <v>170</v>
      </c>
      <c r="K105" s="106"/>
      <c r="V105" s="223"/>
    </row>
    <row r="106" spans="2:30" ht="15.6" hidden="1" customHeight="1" x14ac:dyDescent="0.3">
      <c r="B106" s="228" t="s">
        <v>171</v>
      </c>
      <c r="C106" s="224" t="s">
        <v>172</v>
      </c>
      <c r="K106" s="106"/>
      <c r="V106" s="223"/>
    </row>
    <row r="107" spans="2:30" ht="15.6" hidden="1" customHeight="1" x14ac:dyDescent="0.3">
      <c r="B107" s="228" t="s">
        <v>212</v>
      </c>
      <c r="C107" s="224" t="s">
        <v>174</v>
      </c>
      <c r="K107" s="106"/>
      <c r="V107" s="223"/>
    </row>
    <row r="108" spans="2:30" ht="15.6" hidden="1" customHeight="1" x14ac:dyDescent="0.3">
      <c r="B108" s="228" t="s">
        <v>175</v>
      </c>
      <c r="C108" s="224" t="s">
        <v>176</v>
      </c>
      <c r="K108" s="106"/>
      <c r="V108" s="223"/>
    </row>
    <row r="109" spans="2:30" ht="15.6" hidden="1" customHeight="1" x14ac:dyDescent="0.3">
      <c r="B109" s="228" t="s">
        <v>177</v>
      </c>
      <c r="C109" s="224" t="s">
        <v>178</v>
      </c>
      <c r="K109" s="106"/>
      <c r="V109" s="223"/>
    </row>
    <row r="110" spans="2:30" ht="15.6" hidden="1" customHeight="1" x14ac:dyDescent="0.3">
      <c r="B110" s="230"/>
      <c r="C110" s="224"/>
      <c r="K110" s="106"/>
      <c r="V110" s="223"/>
    </row>
    <row r="111" spans="2:30" ht="15.6" hidden="1" customHeight="1" x14ac:dyDescent="0.3">
      <c r="B111" s="228" t="s">
        <v>179</v>
      </c>
      <c r="C111" s="224" t="s">
        <v>180</v>
      </c>
      <c r="K111" s="106"/>
      <c r="V111" s="223"/>
    </row>
    <row r="112" spans="2:30" ht="15.6" hidden="1" customHeight="1" x14ac:dyDescent="0.3">
      <c r="B112" s="228" t="s">
        <v>179</v>
      </c>
      <c r="C112" s="224" t="s">
        <v>181</v>
      </c>
      <c r="K112" s="106"/>
    </row>
    <row r="113" spans="2:11" ht="15.6" hidden="1" customHeight="1" x14ac:dyDescent="0.3">
      <c r="B113" s="228" t="s">
        <v>182</v>
      </c>
      <c r="C113" s="224" t="s">
        <v>183</v>
      </c>
      <c r="K113" s="106"/>
    </row>
    <row r="114" spans="2:11" ht="15.6" hidden="1" customHeight="1" x14ac:dyDescent="0.3">
      <c r="B114" s="228" t="s">
        <v>184</v>
      </c>
      <c r="C114" s="224" t="s">
        <v>185</v>
      </c>
      <c r="K114" s="106"/>
    </row>
    <row r="115" spans="2:11" ht="15.6" hidden="1" customHeight="1" x14ac:dyDescent="0.3">
      <c r="B115" s="228" t="s">
        <v>182</v>
      </c>
      <c r="C115" s="224" t="s">
        <v>186</v>
      </c>
      <c r="K115" s="106"/>
    </row>
    <row r="116" spans="2:11" ht="15.6" hidden="1" customHeight="1" x14ac:dyDescent="0.3">
      <c r="B116" s="228" t="s">
        <v>187</v>
      </c>
      <c r="C116" s="224" t="s">
        <v>188</v>
      </c>
      <c r="K116" s="106"/>
    </row>
    <row r="117" spans="2:11" ht="15.6" hidden="1" customHeight="1" x14ac:dyDescent="0.3">
      <c r="B117" s="228" t="s">
        <v>189</v>
      </c>
      <c r="C117" s="224" t="s">
        <v>190</v>
      </c>
      <c r="K117" s="106"/>
    </row>
    <row r="118" spans="2:11" ht="15.6" hidden="1" customHeight="1" x14ac:dyDescent="0.3">
      <c r="B118" s="230" t="s">
        <v>191</v>
      </c>
      <c r="C118" s="224" t="s">
        <v>192</v>
      </c>
      <c r="K118" s="106"/>
    </row>
    <row r="119" spans="2:11" ht="15.6" hidden="1" customHeight="1" x14ac:dyDescent="0.3">
      <c r="B119" s="230"/>
      <c r="C119" s="224"/>
      <c r="K119" s="106"/>
    </row>
    <row r="120" spans="2:11" ht="15.6" hidden="1" customHeight="1" x14ac:dyDescent="0.3">
      <c r="B120" s="228" t="s">
        <v>160</v>
      </c>
      <c r="C120" s="224" t="s">
        <v>193</v>
      </c>
      <c r="K120" s="106"/>
    </row>
    <row r="121" spans="2:11" ht="15.6" hidden="1" customHeight="1" x14ac:dyDescent="0.3">
      <c r="B121" s="228" t="s">
        <v>194</v>
      </c>
      <c r="C121" s="224" t="s">
        <v>195</v>
      </c>
      <c r="K121" s="106"/>
    </row>
    <row r="122" spans="2:11" ht="15.6" hidden="1" customHeight="1" x14ac:dyDescent="0.3">
      <c r="B122" s="228" t="s">
        <v>196</v>
      </c>
      <c r="C122" s="224" t="s">
        <v>197</v>
      </c>
      <c r="K122" s="106"/>
    </row>
    <row r="123" spans="2:11" ht="15.6" hidden="1" customHeight="1" x14ac:dyDescent="0.3">
      <c r="B123" s="228" t="s">
        <v>213</v>
      </c>
      <c r="C123" s="224" t="s">
        <v>199</v>
      </c>
      <c r="K123" s="106"/>
    </row>
    <row r="124" spans="2:11" ht="15.6" hidden="1" customHeight="1" x14ac:dyDescent="0.3">
      <c r="B124" s="228" t="s">
        <v>214</v>
      </c>
      <c r="C124" s="224" t="s">
        <v>201</v>
      </c>
      <c r="K124" s="106"/>
    </row>
    <row r="125" spans="2:11" ht="15.6" hidden="1" customHeight="1" x14ac:dyDescent="0.3">
      <c r="B125" s="228" t="s">
        <v>202</v>
      </c>
      <c r="C125" s="224" t="s">
        <v>203</v>
      </c>
      <c r="K125" s="106"/>
    </row>
    <row r="126" spans="2:11" ht="15.6" hidden="1" customHeight="1" x14ac:dyDescent="0.3">
      <c r="B126" s="228" t="s">
        <v>202</v>
      </c>
      <c r="C126" s="224" t="s">
        <v>204</v>
      </c>
      <c r="K126" s="106"/>
    </row>
    <row r="127" spans="2:11" ht="15.6" hidden="1" customHeight="1" x14ac:dyDescent="0.3">
      <c r="B127" s="228" t="s">
        <v>202</v>
      </c>
      <c r="C127" s="224" t="s">
        <v>205</v>
      </c>
      <c r="K127" s="106"/>
    </row>
    <row r="128" spans="2:11" ht="15.6" hidden="1" customHeight="1" x14ac:dyDescent="0.3">
      <c r="B128" s="228" t="s">
        <v>202</v>
      </c>
      <c r="C128" s="224" t="s">
        <v>206</v>
      </c>
      <c r="K128" s="106"/>
    </row>
    <row r="129" spans="2:14" ht="15.6" hidden="1" customHeight="1" x14ac:dyDescent="0.3">
      <c r="B129" s="228" t="s">
        <v>166</v>
      </c>
      <c r="C129" s="224" t="s">
        <v>207</v>
      </c>
      <c r="K129" s="106"/>
    </row>
    <row r="130" spans="2:14" ht="15.6" hidden="1" customHeight="1" x14ac:dyDescent="0.3">
      <c r="B130" s="228" t="s">
        <v>208</v>
      </c>
      <c r="C130" s="224" t="s">
        <v>209</v>
      </c>
      <c r="K130" s="106"/>
    </row>
    <row r="131" spans="2:14" ht="15.6" hidden="1" customHeight="1" x14ac:dyDescent="0.3">
      <c r="B131" s="228" t="s">
        <v>202</v>
      </c>
      <c r="C131" s="224" t="s">
        <v>210</v>
      </c>
      <c r="K131" s="106"/>
    </row>
    <row r="132" spans="2:14" ht="15.6" hidden="1" customHeight="1" x14ac:dyDescent="0.3">
      <c r="B132" s="224"/>
      <c r="C132" s="224"/>
      <c r="K132" s="106"/>
    </row>
    <row r="133" spans="2:14" ht="15.6" hidden="1" customHeight="1" x14ac:dyDescent="0.3">
      <c r="B133" s="224"/>
      <c r="C133" s="224"/>
      <c r="K133" s="106"/>
    </row>
    <row r="134" spans="2:14" ht="15.6" hidden="1" customHeight="1" x14ac:dyDescent="0.3">
      <c r="B134" s="230"/>
      <c r="C134" s="230"/>
      <c r="K134" s="106"/>
    </row>
    <row r="135" spans="2:14" ht="15.6" hidden="1" customHeight="1" x14ac:dyDescent="0.3">
      <c r="B135" s="230">
        <f>NvsElapsedTime</f>
        <v>1.15740767796524E-5</v>
      </c>
      <c r="C135" s="230"/>
      <c r="K135" s="106"/>
    </row>
    <row r="136" spans="2:14" ht="15.6" hidden="1" customHeight="1" x14ac:dyDescent="0.3">
      <c r="B136" s="231">
        <f>NvsEndTime</f>
        <v>41754.487650463001</v>
      </c>
      <c r="C136" s="231" t="s">
        <v>211</v>
      </c>
      <c r="K136" s="106"/>
    </row>
    <row r="137" spans="2:14" ht="15.6" customHeight="1" x14ac:dyDescent="0.3">
      <c r="B137" s="231"/>
      <c r="C137" s="231"/>
      <c r="K137" s="106"/>
      <c r="L137" s="254"/>
    </row>
    <row r="138" spans="2:14" ht="15.6" customHeight="1" x14ac:dyDescent="0.3">
      <c r="B138" s="231"/>
      <c r="C138" s="231"/>
      <c r="K138" s="106"/>
      <c r="L138" s="259">
        <f>SUM(L96:L137)</f>
        <v>524727.65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389.59999999997672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'4012'!B2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Somerset Acad Canyons Md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'4012'!G7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IF('4012'!K$84=1,'4012'!G10,0)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IF('4012'!K$84=1,'4012'!G11,0)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251.6</v>
      </c>
      <c r="E12" s="13">
        <v>247.07</v>
      </c>
      <c r="F12" s="13">
        <v>316.75</v>
      </c>
      <c r="G12" s="46">
        <f t="shared" si="2"/>
        <v>498.66999999999996</v>
      </c>
      <c r="H12" s="47"/>
      <c r="I12" s="57">
        <v>1</v>
      </c>
      <c r="J12" s="57"/>
      <c r="K12" s="49">
        <f t="shared" si="3"/>
        <v>498.67</v>
      </c>
      <c r="L12" s="50">
        <f t="shared" si="4"/>
        <v>1932159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IF('4012'!K$84=1,'4012'!G12,0)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24.35</v>
      </c>
      <c r="E13" s="13">
        <v>26.84</v>
      </c>
      <c r="F13" s="13">
        <v>31.96</v>
      </c>
      <c r="G13" s="46">
        <f t="shared" si="2"/>
        <v>51.19</v>
      </c>
      <c r="H13" s="47"/>
      <c r="I13" s="57">
        <f>I12</f>
        <v>1</v>
      </c>
      <c r="J13" s="57"/>
      <c r="K13" s="49">
        <f t="shared" si="3"/>
        <v>51.19</v>
      </c>
      <c r="L13" s="50">
        <f t="shared" si="4"/>
        <v>198342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IF('4012'!K$84=1,'4012'!G13,0)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IF('4012'!K$84=1,'4012'!G14,0)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IF('4012'!K$84=1,'4012'!G15,0)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IF('4012'!K$84=1,'4012'!G16,0)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IF('4012'!K$84=1,'4012'!G17,0)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IF('4012'!K$84=1,'4012'!G18,0)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IF('4012'!K$84=1,'4012'!G19,0)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IF('4012'!K$84=1,'4012'!G20,0)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IF('4012'!K$84=1,'4012'!G21,0)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0.36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IF('4012'!K$84=1,'4012'!G22,0)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0.28999999999999998</v>
      </c>
      <c r="E23" s="13">
        <v>0.36</v>
      </c>
      <c r="F23" s="13">
        <v>0</v>
      </c>
      <c r="G23" s="46">
        <f t="shared" si="2"/>
        <v>0.64999999999999991</v>
      </c>
      <c r="H23" s="47"/>
      <c r="I23" s="57">
        <f>I22</f>
        <v>1.145</v>
      </c>
      <c r="J23" s="57"/>
      <c r="K23" s="49">
        <f t="shared" si="3"/>
        <v>0.74429999999999996</v>
      </c>
      <c r="L23" s="50">
        <f t="shared" si="4"/>
        <v>2884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IF('4012'!K$84=1,'4012'!G23,0)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IF('4012'!K$84=1,'4012'!G24,0)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IF('4012'!K$84=1,'4012'!G25,0)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276.24</v>
      </c>
      <c r="E26" s="62">
        <f>SUM(E10:E25)</f>
        <v>274.27</v>
      </c>
      <c r="F26" s="62"/>
      <c r="G26" s="62">
        <f>SUM(G10:G25)</f>
        <v>550.50999999999988</v>
      </c>
      <c r="H26" s="63"/>
      <c r="I26" s="63"/>
      <c r="J26" s="64"/>
      <c r="K26" s="65">
        <f>SUM(K10:K25)</f>
        <v>550.60429999999997</v>
      </c>
      <c r="L26" s="66">
        <f>SUM(L10:L25)</f>
        <v>2133385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21.85</v>
      </c>
      <c r="E31" s="13">
        <v>23.33</v>
      </c>
      <c r="F31" s="91">
        <v>0</v>
      </c>
      <c r="G31" s="46">
        <f t="shared" si="5"/>
        <v>45.18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52996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2.5</v>
      </c>
      <c r="E32" s="13">
        <v>3.01</v>
      </c>
      <c r="F32" s="91">
        <v>0</v>
      </c>
      <c r="G32" s="46">
        <f t="shared" si="5"/>
        <v>5.51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19318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0.5</v>
      </c>
      <c r="F33" s="91">
        <v>0</v>
      </c>
      <c r="G33" s="46">
        <f t="shared" si="5"/>
        <v>0.5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3512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24.35</v>
      </c>
      <c r="E37" s="62">
        <f>SUM(E28:E36)</f>
        <v>26.839999999999996</v>
      </c>
      <c r="F37" s="62"/>
      <c r="G37" s="62">
        <f>SUM(G28:G36)</f>
        <v>51.19</v>
      </c>
      <c r="H37" s="63"/>
      <c r="I37" s="13" t="s">
        <v>81</v>
      </c>
      <c r="J37" s="13"/>
      <c r="K37" s="13"/>
      <c r="L37" s="50">
        <f>SUM(L28:L36)</f>
        <v>75826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105147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2314358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550.60429999999997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510692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550.60429999999997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510692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550.60429999999997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2.7859999999999998E-3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550.50999999999988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3.055E-3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2.7859999999999998E-3</v>
      </c>
      <c r="L59" s="50">
        <f>ROUND(I59*K59,0)</f>
        <v>11488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2.7859999999999998E-3</v>
      </c>
      <c r="L67" s="50">
        <f>ROUND(I67*K67,0)</f>
        <v>269614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3.055E-3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2.7859999999999998E-3</v>
      </c>
      <c r="L70" s="327">
        <f>ROUND(I70*K70,0)</f>
        <v>-6736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2.7859999999999998E-3</v>
      </c>
      <c r="L71" s="50">
        <f>ROUND(I71*K71,0)</f>
        <v>5223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3.055E-3</v>
      </c>
      <c r="L72" s="50">
        <f>ROUND(I72*K72,0)</f>
        <v>43400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</v>
      </c>
      <c r="AA74" s="175" t="s">
        <v>128</v>
      </c>
      <c r="AB74" s="176">
        <f>+K75</f>
        <v>360</v>
      </c>
      <c r="AC74" s="56">
        <f>ROUND(AB74*Z74,0)</f>
        <v>720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2</v>
      </c>
      <c r="E75" s="177">
        <v>2</v>
      </c>
      <c r="F75" s="177">
        <v>0</v>
      </c>
      <c r="G75" s="179">
        <f>IF(E75=0,D75,E75)</f>
        <v>2</v>
      </c>
      <c r="H75" s="180"/>
      <c r="I75" s="181">
        <f>AVERAGE(G75,D75)</f>
        <v>2</v>
      </c>
      <c r="J75" s="182" t="s">
        <v>128</v>
      </c>
      <c r="K75" s="183">
        <v>360</v>
      </c>
      <c r="L75" s="50">
        <f>ROUND(K75*I75,0)</f>
        <v>720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2.7859999999999998E-3</v>
      </c>
      <c r="L77" s="50">
        <f>ROUND(I77*K77,0)</f>
        <v>92782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2.7859999999999998E-3</v>
      </c>
      <c r="L78" s="50">
        <f>ROUND(I78*K78,0)</f>
        <v>1896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720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3243437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'4012'!AC81</f>
        <v>720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3243437</v>
      </c>
      <c r="L86" s="323">
        <f>IF(G26=0,0,IF(G26&gt;250,-(((250/G26)*K86)*IF(M86="H",0.02,0.05)),IF(M86="H",-0.02*K86,-0.05*K86)))</f>
        <v>-73646.187171895159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3169790.8128281049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2656902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3169790.8128281049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3169790.8128281049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88525.662828104847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3165100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127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324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325</v>
      </c>
      <c r="C123" s="224" t="s">
        <v>199</v>
      </c>
      <c r="K123" s="106"/>
    </row>
    <row r="124" spans="2:11" hidden="1" x14ac:dyDescent="0.3">
      <c r="B124" s="228" t="s">
        <v>326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41754.488171296303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3165227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4563.812828104943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A1:AD154"/>
  <sheetViews>
    <sheetView topLeftCell="B2" zoomScale="80" zoomScaleNormal="80" workbookViewId="0">
      <selection activeCell="D24" sqref="D24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'4013'!B2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Somerset Acad Canyons Hg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'4013'!G7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IF('4013'!K$84=1,'4013'!G10,0)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IF('4013'!K$84=1,'4013'!G11,0)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IF('4013'!K$84=1,'4013'!G12,0)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IF('4013'!K$84=1,'4013'!G13,0)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48.52</v>
      </c>
      <c r="E14" s="13">
        <v>42.4</v>
      </c>
      <c r="F14" s="13">
        <v>117.32</v>
      </c>
      <c r="G14" s="46">
        <f t="shared" si="2"/>
        <v>90.92</v>
      </c>
      <c r="H14" s="47"/>
      <c r="I14" s="57">
        <v>1.0109999999999999</v>
      </c>
      <c r="J14" s="57"/>
      <c r="K14" s="49">
        <f t="shared" si="3"/>
        <v>91.920100000000005</v>
      </c>
      <c r="L14" s="50">
        <f t="shared" si="4"/>
        <v>356156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IF('4013'!K$84=1,'4013'!G14,0)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8.66</v>
      </c>
      <c r="E15" s="13">
        <v>8.34</v>
      </c>
      <c r="F15" s="13">
        <v>22.39</v>
      </c>
      <c r="G15" s="46">
        <f t="shared" si="2"/>
        <v>17</v>
      </c>
      <c r="H15" s="47"/>
      <c r="I15" s="57">
        <f>I14</f>
        <v>1.0109999999999999</v>
      </c>
      <c r="J15" s="57"/>
      <c r="K15" s="49">
        <f t="shared" si="3"/>
        <v>17.187000000000001</v>
      </c>
      <c r="L15" s="59">
        <f t="shared" si="4"/>
        <v>66593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IF('4013'!K$84=1,'4013'!G15,0)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IF('4013'!K$84=1,'4013'!G16,0)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IF('4013'!K$84=1,'4013'!G17,0)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IF('4013'!K$84=1,'4013'!G18,0)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IF('4013'!K$84=1,'4013'!G19,0)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IF('4013'!K$84=1,'4013'!G20,0)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IF('4013'!K$84=1,'4013'!G21,0)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0.77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IF('4013'!K$84=1,'4013'!G22,0)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IF('4013'!K$84=1,'4013'!G23,0)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0.28999999999999998</v>
      </c>
      <c r="E24" s="13">
        <v>0.28999999999999998</v>
      </c>
      <c r="F24" s="13">
        <v>0</v>
      </c>
      <c r="G24" s="46">
        <f t="shared" si="2"/>
        <v>0.57999999999999996</v>
      </c>
      <c r="H24" s="47"/>
      <c r="I24" s="57">
        <f>I23</f>
        <v>1.145</v>
      </c>
      <c r="J24" s="57"/>
      <c r="K24" s="49">
        <f t="shared" si="3"/>
        <v>0.66410000000000002</v>
      </c>
      <c r="L24" s="50">
        <f t="shared" si="4"/>
        <v>2573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IF('4013'!K$84=1,'4013'!G24,0)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3.93</v>
      </c>
      <c r="E25" s="13">
        <v>4.7300000000000004</v>
      </c>
      <c r="F25" s="13">
        <v>9.57</v>
      </c>
      <c r="G25" s="46">
        <f t="shared" si="2"/>
        <v>8.66</v>
      </c>
      <c r="H25" s="47"/>
      <c r="I25" s="57">
        <v>1.0109999999999999</v>
      </c>
      <c r="J25" s="57"/>
      <c r="K25" s="49">
        <f t="shared" si="3"/>
        <v>8.7553000000000001</v>
      </c>
      <c r="L25" s="50">
        <f t="shared" si="4"/>
        <v>33924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IF('4013'!K$84=1,'4013'!G25,0)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61.400000000000006</v>
      </c>
      <c r="E26" s="62">
        <f>SUM(E10:E25)</f>
        <v>55.759999999999991</v>
      </c>
      <c r="F26" s="62"/>
      <c r="G26" s="62">
        <f>SUM(G10:G25)</f>
        <v>117.16</v>
      </c>
      <c r="H26" s="63"/>
      <c r="I26" s="63"/>
      <c r="J26" s="64"/>
      <c r="K26" s="65">
        <f>SUM(K10:K25)</f>
        <v>118.52650000000001</v>
      </c>
      <c r="L26" s="66">
        <f>SUM(L10:L25)</f>
        <v>459246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8.66</v>
      </c>
      <c r="E34" s="13">
        <v>8.34</v>
      </c>
      <c r="F34" s="91">
        <v>0</v>
      </c>
      <c r="G34" s="46">
        <f t="shared" si="5"/>
        <v>17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14195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8.66</v>
      </c>
      <c r="E37" s="62">
        <f>SUM(E28:E36)</f>
        <v>8.34</v>
      </c>
      <c r="F37" s="62"/>
      <c r="G37" s="62">
        <f>SUM(G28:G36)</f>
        <v>17</v>
      </c>
      <c r="H37" s="63"/>
      <c r="I37" s="13" t="s">
        <v>81</v>
      </c>
      <c r="J37" s="13"/>
      <c r="K37" s="13"/>
      <c r="L37" s="50">
        <f>SUM(L28:L36)</f>
        <v>14195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22378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495819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118.52650000000001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110199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118.52650000000001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110199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118.52650000000001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5.9999999999999995E-4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117.16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6.4999999999999997E-4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5.9999999999999995E-4</v>
      </c>
      <c r="L59" s="50">
        <f>ROUND(I59*K59,0)</f>
        <v>2474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5.9999999999999995E-4</v>
      </c>
      <c r="L67" s="50">
        <f>ROUND(I67*K67,0)</f>
        <v>58065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6.4999999999999997E-4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5.9999999999999995E-4</v>
      </c>
      <c r="L70" s="327">
        <f>ROUND(I70*K70,0)</f>
        <v>-1451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5.9999999999999995E-4</v>
      </c>
      <c r="L71" s="50">
        <f>ROUND(I71*K71,0)</f>
        <v>1125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6.4999999999999997E-4</v>
      </c>
      <c r="L72" s="50">
        <f>ROUND(I72*K72,0)</f>
        <v>9234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175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5.9999999999999995E-4</v>
      </c>
      <c r="L77" s="50">
        <f>ROUND(I77*K77,0)</f>
        <v>19982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5.9999999999999995E-4</v>
      </c>
      <c r="L78" s="50">
        <f>ROUND(I78*K78,0)</f>
        <v>408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695855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'4013'!AC81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695855</v>
      </c>
      <c r="L86" s="323">
        <f>IF(G26=0,0,IF(G26&gt;250,-(((250/G26)*K86)*IF(M86="H",0.02,0.05)),IF(M86="H",-0.02*K86,-0.05*K86)))</f>
        <v>-34792.75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661062.25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548458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661062.25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661062.25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660545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327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328</v>
      </c>
      <c r="C123" s="224" t="s">
        <v>199</v>
      </c>
      <c r="K123" s="106"/>
    </row>
    <row r="124" spans="2:11" hidden="1" x14ac:dyDescent="0.3">
      <c r="B124" s="228" t="s">
        <v>329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41754.488182870402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660571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491.25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'4020'!B2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Franklin Academy Cht School B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'4020'!G7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233.03</v>
      </c>
      <c r="E10" s="45">
        <v>230.08</v>
      </c>
      <c r="F10" s="45">
        <v>281.68</v>
      </c>
      <c r="G10" s="46">
        <f>D10+E10</f>
        <v>463.11</v>
      </c>
      <c r="H10" s="47"/>
      <c r="I10" s="48">
        <v>1.125</v>
      </c>
      <c r="J10" s="48"/>
      <c r="K10" s="49">
        <f>ROUND(G10*I10,4)</f>
        <v>520.99879999999996</v>
      </c>
      <c r="L10" s="50">
        <f>ROUND(ROUND(K10*$G$7,4)*($K$7),0)</f>
        <v>2018675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IF('4020'!K$84=1,'4020'!G10,0)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36.18</v>
      </c>
      <c r="E11" s="13">
        <v>38.04</v>
      </c>
      <c r="F11" s="13">
        <v>44.81</v>
      </c>
      <c r="G11" s="46">
        <f t="shared" ref="G11:G25" si="2">D11+E11</f>
        <v>74.22</v>
      </c>
      <c r="H11" s="47"/>
      <c r="I11" s="57">
        <f>I10</f>
        <v>1.125</v>
      </c>
      <c r="J11" s="57"/>
      <c r="K11" s="49">
        <f t="shared" ref="K11:K25" si="3">ROUND(G11*I11,4)</f>
        <v>83.497500000000002</v>
      </c>
      <c r="L11" s="50">
        <f t="shared" ref="L11:L25" si="4">ROUND(ROUND(K11*$G$7,4)*($K$7),0)</f>
        <v>323521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IF('4020'!K$84=1,'4020'!G11,0)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231.9</v>
      </c>
      <c r="E12" s="13">
        <v>232.82</v>
      </c>
      <c r="F12" s="13">
        <v>275.64999999999998</v>
      </c>
      <c r="G12" s="46">
        <f t="shared" si="2"/>
        <v>464.72</v>
      </c>
      <c r="H12" s="47"/>
      <c r="I12" s="57">
        <v>1</v>
      </c>
      <c r="J12" s="57"/>
      <c r="K12" s="49">
        <f t="shared" si="3"/>
        <v>464.72</v>
      </c>
      <c r="L12" s="50">
        <f t="shared" si="4"/>
        <v>1800616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IF('4020'!K$84=1,'4020'!G12,0)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50.14</v>
      </c>
      <c r="E13" s="13">
        <v>48.19</v>
      </c>
      <c r="F13" s="13">
        <v>61.66</v>
      </c>
      <c r="G13" s="46">
        <f t="shared" si="2"/>
        <v>98.33</v>
      </c>
      <c r="H13" s="47"/>
      <c r="I13" s="57">
        <f>I12</f>
        <v>1</v>
      </c>
      <c r="J13" s="57"/>
      <c r="K13" s="49">
        <f t="shared" si="3"/>
        <v>98.33</v>
      </c>
      <c r="L13" s="50">
        <f t="shared" si="4"/>
        <v>380992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IF('4020'!K$84=1,'4020'!G13,0)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IF('4020'!K$84=1,'4020'!G14,0)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IF('4020'!K$84=1,'4020'!G15,0)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IF('4020'!K$84=1,'4020'!G16,0)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IF('4020'!K$84=1,'4020'!G17,0)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IF('4020'!K$84=1,'4020'!G18,0)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IF('4020'!K$84=1,'4020'!G19,0)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IF('4020'!K$84=1,'4020'!G20,0)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IF('4020'!K$84=1,'4020'!G21,0)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10.42</v>
      </c>
      <c r="E22" s="13">
        <v>9.58</v>
      </c>
      <c r="F22" s="13">
        <v>17.11</v>
      </c>
      <c r="G22" s="46">
        <f t="shared" si="2"/>
        <v>20</v>
      </c>
      <c r="H22" s="47"/>
      <c r="I22" s="57">
        <v>1.145</v>
      </c>
      <c r="J22" s="57"/>
      <c r="K22" s="49">
        <f t="shared" si="3"/>
        <v>22.9</v>
      </c>
      <c r="L22" s="50">
        <f t="shared" si="4"/>
        <v>88729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IF('4020'!K$84=1,'4020'!G22,0)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3.75</v>
      </c>
      <c r="E23" s="13">
        <v>3.3</v>
      </c>
      <c r="F23" s="13">
        <v>0</v>
      </c>
      <c r="G23" s="46">
        <f t="shared" si="2"/>
        <v>7.05</v>
      </c>
      <c r="H23" s="47"/>
      <c r="I23" s="57">
        <f>I22</f>
        <v>1.145</v>
      </c>
      <c r="J23" s="57"/>
      <c r="K23" s="49">
        <f t="shared" si="3"/>
        <v>8.0723000000000003</v>
      </c>
      <c r="L23" s="50">
        <f t="shared" si="4"/>
        <v>31277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IF('4020'!K$84=1,'4020'!G23,0)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IF('4020'!K$84=1,'4020'!G24,0)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IF('4020'!K$84=1,'4020'!G25,0)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565.41999999999996</v>
      </c>
      <c r="E26" s="62">
        <f>SUM(E10:E25)</f>
        <v>562.01</v>
      </c>
      <c r="F26" s="62"/>
      <c r="G26" s="62">
        <f>SUM(G10:G25)</f>
        <v>1127.43</v>
      </c>
      <c r="H26" s="63"/>
      <c r="I26" s="63"/>
      <c r="J26" s="64"/>
      <c r="K26" s="65">
        <f>SUM(K10:K25)</f>
        <v>1198.5186000000001</v>
      </c>
      <c r="L26" s="66">
        <f>SUM(L10:L25)</f>
        <v>4643810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31.2</v>
      </c>
      <c r="E28" s="13">
        <v>32.549999999999997</v>
      </c>
      <c r="F28" s="78">
        <v>0</v>
      </c>
      <c r="G28" s="46">
        <f t="shared" ref="G28:G36" si="5">D28+E28</f>
        <v>63.75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66746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4.51</v>
      </c>
      <c r="E29" s="13">
        <v>4.49</v>
      </c>
      <c r="F29" s="91">
        <v>0</v>
      </c>
      <c r="G29" s="46">
        <f t="shared" si="5"/>
        <v>9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30420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0.47</v>
      </c>
      <c r="E30" s="13">
        <v>1</v>
      </c>
      <c r="F30" s="91">
        <v>0</v>
      </c>
      <c r="G30" s="46">
        <f t="shared" si="5"/>
        <v>1.47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10137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48.62</v>
      </c>
      <c r="E31" s="13">
        <v>46.59</v>
      </c>
      <c r="F31" s="91">
        <v>0</v>
      </c>
      <c r="G31" s="46">
        <f t="shared" si="5"/>
        <v>95.210000000000008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111681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1.52</v>
      </c>
      <c r="E32" s="13">
        <v>1.6</v>
      </c>
      <c r="F32" s="91">
        <v>0</v>
      </c>
      <c r="G32" s="46">
        <f t="shared" si="5"/>
        <v>3.12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10939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86.32</v>
      </c>
      <c r="E37" s="62">
        <f>SUM(E28:E36)</f>
        <v>86.22999999999999</v>
      </c>
      <c r="F37" s="62"/>
      <c r="G37" s="62">
        <f>SUM(G28:G36)</f>
        <v>172.55</v>
      </c>
      <c r="H37" s="63"/>
      <c r="I37" s="13" t="s">
        <v>81</v>
      </c>
      <c r="J37" s="13"/>
      <c r="K37" s="13"/>
      <c r="L37" s="50">
        <f>SUM(L28:L36)</f>
        <v>229923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215339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5089072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627.3963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853121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571.12230000000011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529723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1198.5186000000001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1382844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1198.5186000000001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6.0650000000000001E-3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1127.43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6.2579999999999997E-3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6.0650000000000001E-3</v>
      </c>
      <c r="L59" s="50">
        <f>ROUND(I59*K59,0)</f>
        <v>25008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6.0650000000000001E-3</v>
      </c>
      <c r="L67" s="50">
        <f>ROUND(I67*K67,0)</f>
        <v>586938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6.2579999999999997E-3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6.0650000000000001E-3</v>
      </c>
      <c r="L70" s="327">
        <f>ROUND(I70*K70,0)</f>
        <v>-14663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6.0650000000000001E-3</v>
      </c>
      <c r="L71" s="50">
        <f>ROUND(I71*K71,0)</f>
        <v>11371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6.2579999999999997E-3</v>
      </c>
      <c r="L72" s="50">
        <f>ROUND(I72*K72,0)</f>
        <v>88902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232.5</v>
      </c>
      <c r="AA74" s="175" t="s">
        <v>128</v>
      </c>
      <c r="AB74" s="176">
        <f>+K75</f>
        <v>360</v>
      </c>
      <c r="AC74" s="56">
        <f>ROUND(AB74*Z74,0)</f>
        <v>83700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209</v>
      </c>
      <c r="E75" s="177">
        <v>256</v>
      </c>
      <c r="F75" s="177">
        <v>0</v>
      </c>
      <c r="G75" s="179">
        <f>IF(E75=0,D75,E75)</f>
        <v>256</v>
      </c>
      <c r="H75" s="180"/>
      <c r="I75" s="181">
        <f>AVERAGE(G75,D75)</f>
        <v>232.5</v>
      </c>
      <c r="J75" s="182" t="s">
        <v>128</v>
      </c>
      <c r="K75" s="183">
        <v>360</v>
      </c>
      <c r="L75" s="50">
        <f>ROUND(K75*I75,0)</f>
        <v>83700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1</v>
      </c>
      <c r="AA75" s="175" t="s">
        <v>128</v>
      </c>
      <c r="AB75" s="186">
        <f>+K76</f>
        <v>1360</v>
      </c>
      <c r="AC75" s="56">
        <f>ROUND(AB75*Z75,0)</f>
        <v>1360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1</v>
      </c>
      <c r="E76" s="177">
        <v>1</v>
      </c>
      <c r="F76" s="177">
        <v>0</v>
      </c>
      <c r="G76" s="179">
        <f>IF(E76=0,D76,E76)</f>
        <v>1</v>
      </c>
      <c r="H76" s="180"/>
      <c r="I76" s="181">
        <f>AVERAGE(G76,D76)</f>
        <v>1</v>
      </c>
      <c r="J76" s="182" t="s">
        <v>128</v>
      </c>
      <c r="K76" s="187">
        <v>1360</v>
      </c>
      <c r="L76" s="50">
        <f>ROUND(K76*I76,0)</f>
        <v>1360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6.0650000000000001E-3</v>
      </c>
      <c r="L77" s="50">
        <f>ROUND(K77*I77,0)</f>
        <v>201981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6.0650000000000001E-3</v>
      </c>
      <c r="L78" s="50">
        <f>ROUND(I78*K78,0)</f>
        <v>4128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85060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7460641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'4020'!AC81</f>
        <v>85060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7460641</v>
      </c>
      <c r="L86" s="323">
        <f>IF(G26=0,0,IF(G26&gt;250,-(((250/G26)*K86)*IF(M86="H",0.02,0.05)),IF(M86="H",-0.02*K86,-0.05*K86)))</f>
        <v>-82717.34165314032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7377923.6583468597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6007452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7377923.6583468597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7377923.6583468597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290314.70834685973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7367291.4699999997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259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330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331</v>
      </c>
      <c r="C123" s="224" t="s">
        <v>199</v>
      </c>
      <c r="K123" s="106"/>
    </row>
    <row r="124" spans="2:11" hidden="1" x14ac:dyDescent="0.3">
      <c r="B124" s="228" t="s">
        <v>332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41754.488194444399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7367550.4699999997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10373.188346859999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5" width="8.6640625" style="1"/>
    <col min="26" max="26" width="13.33203125" style="1" bestFit="1" customWidth="1"/>
    <col min="27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'4037'!B2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Learning Path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'4037'!G7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5.68</v>
      </c>
      <c r="E10" s="45">
        <v>6.07</v>
      </c>
      <c r="F10" s="45">
        <v>6.51</v>
      </c>
      <c r="G10" s="46">
        <f>D10+E10</f>
        <v>11.75</v>
      </c>
      <c r="H10" s="47"/>
      <c r="I10" s="48">
        <v>1.125</v>
      </c>
      <c r="J10" s="48"/>
      <c r="K10" s="49">
        <f>ROUND(G10*I10,4)</f>
        <v>13.2188</v>
      </c>
      <c r="L10" s="50">
        <f>ROUND(ROUND(K10*$G$7,4)*($K$7),0)</f>
        <v>51218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IF('4037'!K$84=1,'4037'!G10,0)</f>
        <v>11.75</v>
      </c>
      <c r="Y10" s="374"/>
      <c r="Z10" s="383">
        <v>1</v>
      </c>
      <c r="AA10" s="383"/>
      <c r="AB10" s="55">
        <f t="shared" ref="AB10:AB25" si="0">ROUND(X10*Z10,4)</f>
        <v>11.75</v>
      </c>
      <c r="AC10" s="56">
        <f t="shared" ref="AC10:AC25" si="1">ROUND(ROUND(AB10*$X$7,4)*($AB$7),0)</f>
        <v>45527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40.43</v>
      </c>
      <c r="E11" s="13">
        <v>44.91</v>
      </c>
      <c r="F11" s="13">
        <v>61.25</v>
      </c>
      <c r="G11" s="46">
        <f t="shared" ref="G11:G25" si="2">D11+E11</f>
        <v>85.34</v>
      </c>
      <c r="H11" s="47"/>
      <c r="I11" s="57">
        <f>I10</f>
        <v>1.125</v>
      </c>
      <c r="J11" s="57"/>
      <c r="K11" s="49">
        <f t="shared" ref="K11:K25" si="3">ROUND(G11*I11,4)</f>
        <v>96.007499999999993</v>
      </c>
      <c r="L11" s="50">
        <f t="shared" ref="L11:L25" si="4">ROUND(ROUND(K11*$G$7,4)*($K$7),0)</f>
        <v>371993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IF('4037'!K$84=1,'4037'!G11,0)</f>
        <v>85.34</v>
      </c>
      <c r="Y11" s="374"/>
      <c r="Z11" s="375">
        <v>1</v>
      </c>
      <c r="AA11" s="375"/>
      <c r="AB11" s="55">
        <f t="shared" si="0"/>
        <v>85.34</v>
      </c>
      <c r="AC11" s="56">
        <f t="shared" si="1"/>
        <v>330660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1.06</v>
      </c>
      <c r="E12" s="13">
        <v>1.06</v>
      </c>
      <c r="F12" s="13">
        <v>1.25</v>
      </c>
      <c r="G12" s="46">
        <f t="shared" si="2"/>
        <v>2.12</v>
      </c>
      <c r="H12" s="47"/>
      <c r="I12" s="57">
        <v>1</v>
      </c>
      <c r="J12" s="57"/>
      <c r="K12" s="49">
        <f t="shared" si="3"/>
        <v>2.12</v>
      </c>
      <c r="L12" s="50">
        <f t="shared" si="4"/>
        <v>8214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IF('4037'!K$84=1,'4037'!G12,0)</f>
        <v>2.12</v>
      </c>
      <c r="Y12" s="374"/>
      <c r="Z12" s="375">
        <v>1</v>
      </c>
      <c r="AA12" s="375"/>
      <c r="AB12" s="55">
        <f t="shared" si="0"/>
        <v>2.12</v>
      </c>
      <c r="AC12" s="56">
        <f t="shared" si="1"/>
        <v>8214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3.06</v>
      </c>
      <c r="E13" s="13">
        <v>2.98</v>
      </c>
      <c r="F13" s="13">
        <v>3.83</v>
      </c>
      <c r="G13" s="46">
        <f t="shared" si="2"/>
        <v>6.04</v>
      </c>
      <c r="H13" s="47"/>
      <c r="I13" s="57">
        <f>I12</f>
        <v>1</v>
      </c>
      <c r="J13" s="57"/>
      <c r="K13" s="49">
        <f t="shared" si="3"/>
        <v>6.04</v>
      </c>
      <c r="L13" s="50">
        <f t="shared" si="4"/>
        <v>23403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IF('4037'!K$84=1,'4037'!G13,0)</f>
        <v>6.04</v>
      </c>
      <c r="Y13" s="374"/>
      <c r="Z13" s="375">
        <v>1</v>
      </c>
      <c r="AA13" s="375"/>
      <c r="AB13" s="55">
        <f t="shared" si="0"/>
        <v>6.04</v>
      </c>
      <c r="AC13" s="56">
        <f t="shared" si="1"/>
        <v>23403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IF('4037'!K$84=1,'4037'!G14,0)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IF('4037'!K$84=1,'4037'!G15,0)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0.5</v>
      </c>
      <c r="E16" s="13">
        <v>0.5</v>
      </c>
      <c r="F16" s="13">
        <v>0.68</v>
      </c>
      <c r="G16" s="46">
        <f t="shared" si="2"/>
        <v>1</v>
      </c>
      <c r="H16" s="47"/>
      <c r="I16" s="57">
        <v>3.5579999999999998</v>
      </c>
      <c r="J16" s="57"/>
      <c r="K16" s="49">
        <f t="shared" si="3"/>
        <v>3.5579999999999998</v>
      </c>
      <c r="L16" s="50">
        <f t="shared" si="4"/>
        <v>13786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IF('4037'!K$84=1,'4037'!G16,0)</f>
        <v>1</v>
      </c>
      <c r="Y16" s="374"/>
      <c r="Z16" s="375">
        <v>1</v>
      </c>
      <c r="AA16" s="375"/>
      <c r="AB16" s="55">
        <f t="shared" si="0"/>
        <v>1</v>
      </c>
      <c r="AC16" s="56">
        <f t="shared" si="1"/>
        <v>3875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0.68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IF('4037'!K$84=1,'4037'!G17,0)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0.68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IF('4037'!K$84=1,'4037'!G18,0)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0.5</v>
      </c>
      <c r="E19" s="13">
        <v>0.5</v>
      </c>
      <c r="F19" s="13">
        <v>0.66</v>
      </c>
      <c r="G19" s="46">
        <f t="shared" si="2"/>
        <v>1</v>
      </c>
      <c r="H19" s="47"/>
      <c r="I19" s="57">
        <v>5.0890000000000004</v>
      </c>
      <c r="J19" s="57"/>
      <c r="K19" s="49">
        <f t="shared" si="3"/>
        <v>5.0890000000000004</v>
      </c>
      <c r="L19" s="50">
        <f t="shared" si="4"/>
        <v>19718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IF('4037'!K$84=1,'4037'!G19,0)</f>
        <v>1</v>
      </c>
      <c r="Y19" s="374"/>
      <c r="Z19" s="375">
        <v>1</v>
      </c>
      <c r="AA19" s="375"/>
      <c r="AB19" s="55">
        <f t="shared" si="0"/>
        <v>1</v>
      </c>
      <c r="AC19" s="56">
        <f t="shared" si="1"/>
        <v>3875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0.66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IF('4037'!K$84=1,'4037'!G20,0)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0.66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IF('4037'!K$84=1,'4037'!G21,0)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6.84</v>
      </c>
      <c r="E22" s="13">
        <v>6.38</v>
      </c>
      <c r="F22" s="13">
        <v>9</v>
      </c>
      <c r="G22" s="46">
        <f t="shared" si="2"/>
        <v>13.219999999999999</v>
      </c>
      <c r="H22" s="47"/>
      <c r="I22" s="57">
        <v>1.145</v>
      </c>
      <c r="J22" s="57"/>
      <c r="K22" s="49">
        <f t="shared" si="3"/>
        <v>15.136900000000001</v>
      </c>
      <c r="L22" s="50">
        <f t="shared" si="4"/>
        <v>58650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IF('4037'!K$84=1,'4037'!G22,0)</f>
        <v>13.219999999999999</v>
      </c>
      <c r="Y22" s="374"/>
      <c r="Z22" s="375">
        <v>1</v>
      </c>
      <c r="AA22" s="375"/>
      <c r="AB22" s="55">
        <f t="shared" si="0"/>
        <v>13.22</v>
      </c>
      <c r="AC22" s="56">
        <f t="shared" si="1"/>
        <v>51223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0.9</v>
      </c>
      <c r="E23" s="13">
        <v>0.91</v>
      </c>
      <c r="F23" s="13">
        <v>0</v>
      </c>
      <c r="G23" s="46">
        <f t="shared" si="2"/>
        <v>1.81</v>
      </c>
      <c r="H23" s="47"/>
      <c r="I23" s="57">
        <f>I22</f>
        <v>1.145</v>
      </c>
      <c r="J23" s="57"/>
      <c r="K23" s="49">
        <f t="shared" si="3"/>
        <v>2.0724999999999998</v>
      </c>
      <c r="L23" s="50">
        <f t="shared" si="4"/>
        <v>8030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IF('4037'!K$84=1,'4037'!G23,0)</f>
        <v>1.81</v>
      </c>
      <c r="Y23" s="374"/>
      <c r="Z23" s="375">
        <v>1</v>
      </c>
      <c r="AA23" s="375"/>
      <c r="AB23" s="55">
        <f t="shared" si="0"/>
        <v>1.81</v>
      </c>
      <c r="AC23" s="56">
        <f t="shared" si="1"/>
        <v>7013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IF('4037'!K$84=1,'4037'!G24,0)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IF('4037'!K$84=1,'4037'!G25,0)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58.970000000000006</v>
      </c>
      <c r="E26" s="62">
        <f>SUM(E10:E25)</f>
        <v>63.309999999999995</v>
      </c>
      <c r="F26" s="62"/>
      <c r="G26" s="62">
        <f>SUM(G10:G25)</f>
        <v>122.28000000000002</v>
      </c>
      <c r="H26" s="63"/>
      <c r="I26" s="63"/>
      <c r="J26" s="64"/>
      <c r="K26" s="65">
        <f>SUM(K10:K25)</f>
        <v>143.24269999999999</v>
      </c>
      <c r="L26" s="66">
        <f>SUM(L10:L25)</f>
        <v>555012</v>
      </c>
      <c r="N26" s="54"/>
      <c r="O26" s="67"/>
      <c r="P26" s="54"/>
      <c r="Q26" s="54"/>
      <c r="V26" s="376" t="s">
        <v>61</v>
      </c>
      <c r="W26" s="376"/>
      <c r="X26" s="365">
        <f>SUM(X10:X25)</f>
        <v>122.28000000000002</v>
      </c>
      <c r="Y26" s="365"/>
      <c r="Z26" s="377"/>
      <c r="AA26" s="378"/>
      <c r="AB26" s="68">
        <f>SUM(AB10:AB25)</f>
        <v>122.28000000000002</v>
      </c>
      <c r="AC26" s="69">
        <f>SUM(AC10:AC25)</f>
        <v>473790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18.97</v>
      </c>
      <c r="E28" s="13">
        <v>20.05</v>
      </c>
      <c r="F28" s="78">
        <v>10</v>
      </c>
      <c r="G28" s="46">
        <f t="shared" ref="G28:G36" si="5">D28+E28</f>
        <v>39.019999999999996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40854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8.4600000000000009</v>
      </c>
      <c r="E29" s="13">
        <v>10.199999999999999</v>
      </c>
      <c r="F29" s="91">
        <v>3.5</v>
      </c>
      <c r="G29" s="46">
        <f t="shared" si="5"/>
        <v>18.66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63071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13</v>
      </c>
      <c r="E30" s="13">
        <v>14.66</v>
      </c>
      <c r="F30" s="91">
        <v>7</v>
      </c>
      <c r="G30" s="46">
        <f t="shared" si="5"/>
        <v>27.66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190743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2.04</v>
      </c>
      <c r="E31" s="13">
        <v>2</v>
      </c>
      <c r="F31" s="91">
        <v>1</v>
      </c>
      <c r="G31" s="46">
        <f t="shared" si="5"/>
        <v>4.04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4739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1.02</v>
      </c>
      <c r="E32" s="13">
        <v>0.98</v>
      </c>
      <c r="F32" s="91">
        <v>0.5</v>
      </c>
      <c r="G32" s="46">
        <f t="shared" si="5"/>
        <v>2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7012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43.49</v>
      </c>
      <c r="E37" s="62">
        <f>SUM(E28:E36)</f>
        <v>47.889999999999993</v>
      </c>
      <c r="F37" s="62"/>
      <c r="G37" s="62">
        <f>SUM(G28:G36)</f>
        <v>91.38</v>
      </c>
      <c r="H37" s="63"/>
      <c r="I37" s="13" t="s">
        <v>81</v>
      </c>
      <c r="J37" s="13"/>
      <c r="K37" s="13"/>
      <c r="L37" s="50">
        <f>SUM(L28:L36)</f>
        <v>306419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23355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23355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884786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497145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133.0102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180865</v>
      </c>
      <c r="L47" s="129"/>
      <c r="O47" s="1"/>
      <c r="V47" s="109" t="s">
        <v>95</v>
      </c>
      <c r="W47" s="130">
        <f>AB10+AB11+AB16+AB19+AB22</f>
        <v>112.31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152717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10.2325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9491</v>
      </c>
      <c r="L48" s="61"/>
      <c r="O48" s="1"/>
      <c r="V48" s="136" t="s">
        <v>73</v>
      </c>
      <c r="W48" s="130">
        <f>AB12+AB13+AB17+AB20+AB23</f>
        <v>9.9700000000000006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9247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143.24269999999999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190356</v>
      </c>
      <c r="N50" s="3"/>
      <c r="O50" s="1"/>
      <c r="V50" s="150" t="s">
        <v>97</v>
      </c>
      <c r="W50" s="151">
        <f>SUM(W47:W49)</f>
        <v>122.28</v>
      </c>
      <c r="X50" s="348" t="s">
        <v>98</v>
      </c>
      <c r="Y50" s="349"/>
      <c r="Z50" s="349"/>
      <c r="AA50" s="349"/>
      <c r="AB50" s="349"/>
      <c r="AC50" s="56">
        <f>IF(V2=75,0,AB49+AB48+AB47)</f>
        <v>161964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143.24269999999999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122.28000000000002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7.2499999999999995E-4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6.1899999999999998E-4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122.28000000000002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122.28000000000002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6.7900000000000002E-4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6.7900000000000002E-4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6.1899999999999998E-4</v>
      </c>
      <c r="AC58" s="56">
        <f>ROUND(Y58*AB58,0)</f>
        <v>2552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7.2499999999999995E-4</v>
      </c>
      <c r="L59" s="50">
        <f>ROUND(I59*K59,0)</f>
        <v>2989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6.1899999999999998E-4</v>
      </c>
      <c r="AC66" s="56">
        <f>ROUND(Y66*AB66,0)</f>
        <v>59903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7.2499999999999995E-4</v>
      </c>
      <c r="L67" s="50">
        <f>ROUND(I67*K67,0)</f>
        <v>70162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6.7900000000000002E-4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6.7900000000000002E-4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6.1899999999999998E-4</v>
      </c>
      <c r="AC69" s="56">
        <f>ROUND(Y69*AB69,0)</f>
        <v>-1497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7.2499999999999995E-4</v>
      </c>
      <c r="L70" s="327">
        <f>ROUND(I70*K70,0)</f>
        <v>-1753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6.1899999999999998E-4</v>
      </c>
      <c r="AC70" s="56">
        <f>ROUND(Y70*AB70,0)</f>
        <v>1160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7.2499999999999995E-4</v>
      </c>
      <c r="L71" s="50">
        <f>ROUND(I71*K71,0)</f>
        <v>1359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6.7900000000000002E-4</v>
      </c>
      <c r="AC71" s="56">
        <f>ROUND(Y71*AB71,0)</f>
        <v>9646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6.7900000000000002E-4</v>
      </c>
      <c r="L72" s="50">
        <f>ROUND(I72*K72,0)</f>
        <v>9646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71.5</v>
      </c>
      <c r="AA74" s="175" t="s">
        <v>128</v>
      </c>
      <c r="AB74" s="176">
        <f>+K75</f>
        <v>360</v>
      </c>
      <c r="AC74" s="56">
        <f>ROUND(AB74*Z74,0)</f>
        <v>25740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69</v>
      </c>
      <c r="E75" s="177">
        <v>74</v>
      </c>
      <c r="F75" s="177">
        <v>0</v>
      </c>
      <c r="G75" s="179">
        <f>IF(E75=0,D75,E75)</f>
        <v>74</v>
      </c>
      <c r="H75" s="180"/>
      <c r="I75" s="181">
        <f>AVERAGE(G75,D75)</f>
        <v>71.5</v>
      </c>
      <c r="J75" s="182" t="s">
        <v>128</v>
      </c>
      <c r="K75" s="183">
        <v>360</v>
      </c>
      <c r="L75" s="50">
        <f>ROUND(K75*I75,0)</f>
        <v>25740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21</v>
      </c>
      <c r="E76" s="177">
        <v>25</v>
      </c>
      <c r="F76" s="177">
        <v>0</v>
      </c>
      <c r="G76" s="179">
        <f>IF(E76=0,D76,E76)</f>
        <v>25</v>
      </c>
      <c r="H76" s="180"/>
      <c r="I76" s="181">
        <f>AVERAGE(G76,D76)</f>
        <v>23</v>
      </c>
      <c r="J76" s="182" t="s">
        <v>128</v>
      </c>
      <c r="K76" s="187">
        <v>1360</v>
      </c>
      <c r="L76" s="50">
        <f>ROUND(K76*I76,0)</f>
        <v>31280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6.1899999999999998E-4</v>
      </c>
      <c r="AC76" s="56">
        <f>ROUND(Y76*AB76,0)</f>
        <v>20614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7.2499999999999995E-4</v>
      </c>
      <c r="L77" s="50">
        <f>ROUND(I77*K77,0)</f>
        <v>24145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6.1899999999999998E-4</v>
      </c>
      <c r="AC77" s="56">
        <f>ROUND(Y77*AB77,0)</f>
        <v>421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7.2499999999999995E-4</v>
      </c>
      <c r="L78" s="50">
        <f>ROUND(I78*K78,0)</f>
        <v>493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777648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1239203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'4037'!AC81</f>
        <v>777648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777648</v>
      </c>
      <c r="L86" s="323">
        <f>IF(G26=0,0,IF(G26&gt;250,-(((250/G26)*K86)*IF(M86="H",0.02,0.05)),IF(M86="H",-0.02*K86,-0.05*K86)))</f>
        <v>-38882.400000000001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1200320.6000000001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837262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1200320.6000000001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1200320.6000000001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1199492.3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28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333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334</v>
      </c>
      <c r="C123" s="224" t="s">
        <v>199</v>
      </c>
      <c r="K123" s="106"/>
    </row>
    <row r="124" spans="2:11" hidden="1" x14ac:dyDescent="0.3">
      <c r="B124" s="228" t="s">
        <v>335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41754.488206018497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1199520.3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800.30000000004657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zoomScale="80" zoomScaleNormal="80" workbookViewId="0">
      <selection activeCell="D26" sqref="D26"/>
    </sheetView>
  </sheetViews>
  <sheetFormatPr defaultColWidth="9.33203125" defaultRowHeight="15.6" x14ac:dyDescent="0.3"/>
  <cols>
    <col min="1" max="1" width="11.44140625" style="275" customWidth="1"/>
    <col min="2" max="2" width="45.33203125" style="275" customWidth="1"/>
    <col min="3" max="3" width="17.44140625" style="275" customWidth="1"/>
    <col min="4" max="4" width="11.44140625" style="275" customWidth="1"/>
    <col min="5" max="5" width="14.33203125" style="275" customWidth="1"/>
    <col min="6" max="6" width="15.6640625" style="275" customWidth="1"/>
    <col min="7" max="7" width="12" style="275" customWidth="1"/>
    <col min="8" max="8" width="13.44140625" style="275" customWidth="1"/>
    <col min="9" max="9" width="14" style="275" customWidth="1"/>
    <col min="10" max="10" width="9.33203125" style="275"/>
    <col min="11" max="11" width="16.6640625" style="275" customWidth="1"/>
    <col min="12" max="256" width="9.33203125" style="275"/>
    <col min="257" max="257" width="11.44140625" style="275" customWidth="1"/>
    <col min="258" max="258" width="40.5546875" style="275" bestFit="1" customWidth="1"/>
    <col min="259" max="259" width="17.44140625" style="275" customWidth="1"/>
    <col min="260" max="260" width="11.44140625" style="275" customWidth="1"/>
    <col min="261" max="261" width="14.33203125" style="275" customWidth="1"/>
    <col min="262" max="262" width="15.6640625" style="275" customWidth="1"/>
    <col min="263" max="263" width="12" style="275" customWidth="1"/>
    <col min="264" max="264" width="13.44140625" style="275" customWidth="1"/>
    <col min="265" max="512" width="9.33203125" style="275"/>
    <col min="513" max="513" width="11.44140625" style="275" customWidth="1"/>
    <col min="514" max="514" width="40.5546875" style="275" bestFit="1" customWidth="1"/>
    <col min="515" max="515" width="17.44140625" style="275" customWidth="1"/>
    <col min="516" max="516" width="11.44140625" style="275" customWidth="1"/>
    <col min="517" max="517" width="14.33203125" style="275" customWidth="1"/>
    <col min="518" max="518" width="15.6640625" style="275" customWidth="1"/>
    <col min="519" max="519" width="12" style="275" customWidth="1"/>
    <col min="520" max="520" width="13.44140625" style="275" customWidth="1"/>
    <col min="521" max="768" width="9.33203125" style="275"/>
    <col min="769" max="769" width="11.44140625" style="275" customWidth="1"/>
    <col min="770" max="770" width="40.5546875" style="275" bestFit="1" customWidth="1"/>
    <col min="771" max="771" width="17.44140625" style="275" customWidth="1"/>
    <col min="772" max="772" width="11.44140625" style="275" customWidth="1"/>
    <col min="773" max="773" width="14.33203125" style="275" customWidth="1"/>
    <col min="774" max="774" width="15.6640625" style="275" customWidth="1"/>
    <col min="775" max="775" width="12" style="275" customWidth="1"/>
    <col min="776" max="776" width="13.44140625" style="275" customWidth="1"/>
    <col min="777" max="1024" width="9.33203125" style="275"/>
    <col min="1025" max="1025" width="11.44140625" style="275" customWidth="1"/>
    <col min="1026" max="1026" width="40.5546875" style="275" bestFit="1" customWidth="1"/>
    <col min="1027" max="1027" width="17.44140625" style="275" customWidth="1"/>
    <col min="1028" max="1028" width="11.44140625" style="275" customWidth="1"/>
    <col min="1029" max="1029" width="14.33203125" style="275" customWidth="1"/>
    <col min="1030" max="1030" width="15.6640625" style="275" customWidth="1"/>
    <col min="1031" max="1031" width="12" style="275" customWidth="1"/>
    <col min="1032" max="1032" width="13.44140625" style="275" customWidth="1"/>
    <col min="1033" max="1280" width="9.33203125" style="275"/>
    <col min="1281" max="1281" width="11.44140625" style="275" customWidth="1"/>
    <col min="1282" max="1282" width="40.5546875" style="275" bestFit="1" customWidth="1"/>
    <col min="1283" max="1283" width="17.44140625" style="275" customWidth="1"/>
    <col min="1284" max="1284" width="11.44140625" style="275" customWidth="1"/>
    <col min="1285" max="1285" width="14.33203125" style="275" customWidth="1"/>
    <col min="1286" max="1286" width="15.6640625" style="275" customWidth="1"/>
    <col min="1287" max="1287" width="12" style="275" customWidth="1"/>
    <col min="1288" max="1288" width="13.44140625" style="275" customWidth="1"/>
    <col min="1289" max="1536" width="9.33203125" style="275"/>
    <col min="1537" max="1537" width="11.44140625" style="275" customWidth="1"/>
    <col min="1538" max="1538" width="40.5546875" style="275" bestFit="1" customWidth="1"/>
    <col min="1539" max="1539" width="17.44140625" style="275" customWidth="1"/>
    <col min="1540" max="1540" width="11.44140625" style="275" customWidth="1"/>
    <col min="1541" max="1541" width="14.33203125" style="275" customWidth="1"/>
    <col min="1542" max="1542" width="15.6640625" style="275" customWidth="1"/>
    <col min="1543" max="1543" width="12" style="275" customWidth="1"/>
    <col min="1544" max="1544" width="13.44140625" style="275" customWidth="1"/>
    <col min="1545" max="1792" width="9.33203125" style="275"/>
    <col min="1793" max="1793" width="11.44140625" style="275" customWidth="1"/>
    <col min="1794" max="1794" width="40.5546875" style="275" bestFit="1" customWidth="1"/>
    <col min="1795" max="1795" width="17.44140625" style="275" customWidth="1"/>
    <col min="1796" max="1796" width="11.44140625" style="275" customWidth="1"/>
    <col min="1797" max="1797" width="14.33203125" style="275" customWidth="1"/>
    <col min="1798" max="1798" width="15.6640625" style="275" customWidth="1"/>
    <col min="1799" max="1799" width="12" style="275" customWidth="1"/>
    <col min="1800" max="1800" width="13.44140625" style="275" customWidth="1"/>
    <col min="1801" max="2048" width="9.33203125" style="275"/>
    <col min="2049" max="2049" width="11.44140625" style="275" customWidth="1"/>
    <col min="2050" max="2050" width="40.5546875" style="275" bestFit="1" customWidth="1"/>
    <col min="2051" max="2051" width="17.44140625" style="275" customWidth="1"/>
    <col min="2052" max="2052" width="11.44140625" style="275" customWidth="1"/>
    <col min="2053" max="2053" width="14.33203125" style="275" customWidth="1"/>
    <col min="2054" max="2054" width="15.6640625" style="275" customWidth="1"/>
    <col min="2055" max="2055" width="12" style="275" customWidth="1"/>
    <col min="2056" max="2056" width="13.44140625" style="275" customWidth="1"/>
    <col min="2057" max="2304" width="9.33203125" style="275"/>
    <col min="2305" max="2305" width="11.44140625" style="275" customWidth="1"/>
    <col min="2306" max="2306" width="40.5546875" style="275" bestFit="1" customWidth="1"/>
    <col min="2307" max="2307" width="17.44140625" style="275" customWidth="1"/>
    <col min="2308" max="2308" width="11.44140625" style="275" customWidth="1"/>
    <col min="2309" max="2309" width="14.33203125" style="275" customWidth="1"/>
    <col min="2310" max="2310" width="15.6640625" style="275" customWidth="1"/>
    <col min="2311" max="2311" width="12" style="275" customWidth="1"/>
    <col min="2312" max="2312" width="13.44140625" style="275" customWidth="1"/>
    <col min="2313" max="2560" width="9.33203125" style="275"/>
    <col min="2561" max="2561" width="11.44140625" style="275" customWidth="1"/>
    <col min="2562" max="2562" width="40.5546875" style="275" bestFit="1" customWidth="1"/>
    <col min="2563" max="2563" width="17.44140625" style="275" customWidth="1"/>
    <col min="2564" max="2564" width="11.44140625" style="275" customWidth="1"/>
    <col min="2565" max="2565" width="14.33203125" style="275" customWidth="1"/>
    <col min="2566" max="2566" width="15.6640625" style="275" customWidth="1"/>
    <col min="2567" max="2567" width="12" style="275" customWidth="1"/>
    <col min="2568" max="2568" width="13.44140625" style="275" customWidth="1"/>
    <col min="2569" max="2816" width="9.33203125" style="275"/>
    <col min="2817" max="2817" width="11.44140625" style="275" customWidth="1"/>
    <col min="2818" max="2818" width="40.5546875" style="275" bestFit="1" customWidth="1"/>
    <col min="2819" max="2819" width="17.44140625" style="275" customWidth="1"/>
    <col min="2820" max="2820" width="11.44140625" style="275" customWidth="1"/>
    <col min="2821" max="2821" width="14.33203125" style="275" customWidth="1"/>
    <col min="2822" max="2822" width="15.6640625" style="275" customWidth="1"/>
    <col min="2823" max="2823" width="12" style="275" customWidth="1"/>
    <col min="2824" max="2824" width="13.44140625" style="275" customWidth="1"/>
    <col min="2825" max="3072" width="9.33203125" style="275"/>
    <col min="3073" max="3073" width="11.44140625" style="275" customWidth="1"/>
    <col min="3074" max="3074" width="40.5546875" style="275" bestFit="1" customWidth="1"/>
    <col min="3075" max="3075" width="17.44140625" style="275" customWidth="1"/>
    <col min="3076" max="3076" width="11.44140625" style="275" customWidth="1"/>
    <col min="3077" max="3077" width="14.33203125" style="275" customWidth="1"/>
    <col min="3078" max="3078" width="15.6640625" style="275" customWidth="1"/>
    <col min="3079" max="3079" width="12" style="275" customWidth="1"/>
    <col min="3080" max="3080" width="13.44140625" style="275" customWidth="1"/>
    <col min="3081" max="3328" width="9.33203125" style="275"/>
    <col min="3329" max="3329" width="11.44140625" style="275" customWidth="1"/>
    <col min="3330" max="3330" width="40.5546875" style="275" bestFit="1" customWidth="1"/>
    <col min="3331" max="3331" width="17.44140625" style="275" customWidth="1"/>
    <col min="3332" max="3332" width="11.44140625" style="275" customWidth="1"/>
    <col min="3333" max="3333" width="14.33203125" style="275" customWidth="1"/>
    <col min="3334" max="3334" width="15.6640625" style="275" customWidth="1"/>
    <col min="3335" max="3335" width="12" style="275" customWidth="1"/>
    <col min="3336" max="3336" width="13.44140625" style="275" customWidth="1"/>
    <col min="3337" max="3584" width="9.33203125" style="275"/>
    <col min="3585" max="3585" width="11.44140625" style="275" customWidth="1"/>
    <col min="3586" max="3586" width="40.5546875" style="275" bestFit="1" customWidth="1"/>
    <col min="3587" max="3587" width="17.44140625" style="275" customWidth="1"/>
    <col min="3588" max="3588" width="11.44140625" style="275" customWidth="1"/>
    <col min="3589" max="3589" width="14.33203125" style="275" customWidth="1"/>
    <col min="3590" max="3590" width="15.6640625" style="275" customWidth="1"/>
    <col min="3591" max="3591" width="12" style="275" customWidth="1"/>
    <col min="3592" max="3592" width="13.44140625" style="275" customWidth="1"/>
    <col min="3593" max="3840" width="9.33203125" style="275"/>
    <col min="3841" max="3841" width="11.44140625" style="275" customWidth="1"/>
    <col min="3842" max="3842" width="40.5546875" style="275" bestFit="1" customWidth="1"/>
    <col min="3843" max="3843" width="17.44140625" style="275" customWidth="1"/>
    <col min="3844" max="3844" width="11.44140625" style="275" customWidth="1"/>
    <col min="3845" max="3845" width="14.33203125" style="275" customWidth="1"/>
    <col min="3846" max="3846" width="15.6640625" style="275" customWidth="1"/>
    <col min="3847" max="3847" width="12" style="275" customWidth="1"/>
    <col min="3848" max="3848" width="13.44140625" style="275" customWidth="1"/>
    <col min="3849" max="4096" width="9.33203125" style="275"/>
    <col min="4097" max="4097" width="11.44140625" style="275" customWidth="1"/>
    <col min="4098" max="4098" width="40.5546875" style="275" bestFit="1" customWidth="1"/>
    <col min="4099" max="4099" width="17.44140625" style="275" customWidth="1"/>
    <col min="4100" max="4100" width="11.44140625" style="275" customWidth="1"/>
    <col min="4101" max="4101" width="14.33203125" style="275" customWidth="1"/>
    <col min="4102" max="4102" width="15.6640625" style="275" customWidth="1"/>
    <col min="4103" max="4103" width="12" style="275" customWidth="1"/>
    <col min="4104" max="4104" width="13.44140625" style="275" customWidth="1"/>
    <col min="4105" max="4352" width="9.33203125" style="275"/>
    <col min="4353" max="4353" width="11.44140625" style="275" customWidth="1"/>
    <col min="4354" max="4354" width="40.5546875" style="275" bestFit="1" customWidth="1"/>
    <col min="4355" max="4355" width="17.44140625" style="275" customWidth="1"/>
    <col min="4356" max="4356" width="11.44140625" style="275" customWidth="1"/>
    <col min="4357" max="4357" width="14.33203125" style="275" customWidth="1"/>
    <col min="4358" max="4358" width="15.6640625" style="275" customWidth="1"/>
    <col min="4359" max="4359" width="12" style="275" customWidth="1"/>
    <col min="4360" max="4360" width="13.44140625" style="275" customWidth="1"/>
    <col min="4361" max="4608" width="9.33203125" style="275"/>
    <col min="4609" max="4609" width="11.44140625" style="275" customWidth="1"/>
    <col min="4610" max="4610" width="40.5546875" style="275" bestFit="1" customWidth="1"/>
    <col min="4611" max="4611" width="17.44140625" style="275" customWidth="1"/>
    <col min="4612" max="4612" width="11.44140625" style="275" customWidth="1"/>
    <col min="4613" max="4613" width="14.33203125" style="275" customWidth="1"/>
    <col min="4614" max="4614" width="15.6640625" style="275" customWidth="1"/>
    <col min="4615" max="4615" width="12" style="275" customWidth="1"/>
    <col min="4616" max="4616" width="13.44140625" style="275" customWidth="1"/>
    <col min="4617" max="4864" width="9.33203125" style="275"/>
    <col min="4865" max="4865" width="11.44140625" style="275" customWidth="1"/>
    <col min="4866" max="4866" width="40.5546875" style="275" bestFit="1" customWidth="1"/>
    <col min="4867" max="4867" width="17.44140625" style="275" customWidth="1"/>
    <col min="4868" max="4868" width="11.44140625" style="275" customWidth="1"/>
    <col min="4869" max="4869" width="14.33203125" style="275" customWidth="1"/>
    <col min="4870" max="4870" width="15.6640625" style="275" customWidth="1"/>
    <col min="4871" max="4871" width="12" style="275" customWidth="1"/>
    <col min="4872" max="4872" width="13.44140625" style="275" customWidth="1"/>
    <col min="4873" max="5120" width="9.33203125" style="275"/>
    <col min="5121" max="5121" width="11.44140625" style="275" customWidth="1"/>
    <col min="5122" max="5122" width="40.5546875" style="275" bestFit="1" customWidth="1"/>
    <col min="5123" max="5123" width="17.44140625" style="275" customWidth="1"/>
    <col min="5124" max="5124" width="11.44140625" style="275" customWidth="1"/>
    <col min="5125" max="5125" width="14.33203125" style="275" customWidth="1"/>
    <col min="5126" max="5126" width="15.6640625" style="275" customWidth="1"/>
    <col min="5127" max="5127" width="12" style="275" customWidth="1"/>
    <col min="5128" max="5128" width="13.44140625" style="275" customWidth="1"/>
    <col min="5129" max="5376" width="9.33203125" style="275"/>
    <col min="5377" max="5377" width="11.44140625" style="275" customWidth="1"/>
    <col min="5378" max="5378" width="40.5546875" style="275" bestFit="1" customWidth="1"/>
    <col min="5379" max="5379" width="17.44140625" style="275" customWidth="1"/>
    <col min="5380" max="5380" width="11.44140625" style="275" customWidth="1"/>
    <col min="5381" max="5381" width="14.33203125" style="275" customWidth="1"/>
    <col min="5382" max="5382" width="15.6640625" style="275" customWidth="1"/>
    <col min="5383" max="5383" width="12" style="275" customWidth="1"/>
    <col min="5384" max="5384" width="13.44140625" style="275" customWidth="1"/>
    <col min="5385" max="5632" width="9.33203125" style="275"/>
    <col min="5633" max="5633" width="11.44140625" style="275" customWidth="1"/>
    <col min="5634" max="5634" width="40.5546875" style="275" bestFit="1" customWidth="1"/>
    <col min="5635" max="5635" width="17.44140625" style="275" customWidth="1"/>
    <col min="5636" max="5636" width="11.44140625" style="275" customWidth="1"/>
    <col min="5637" max="5637" width="14.33203125" style="275" customWidth="1"/>
    <col min="5638" max="5638" width="15.6640625" style="275" customWidth="1"/>
    <col min="5639" max="5639" width="12" style="275" customWidth="1"/>
    <col min="5640" max="5640" width="13.44140625" style="275" customWidth="1"/>
    <col min="5641" max="5888" width="9.33203125" style="275"/>
    <col min="5889" max="5889" width="11.44140625" style="275" customWidth="1"/>
    <col min="5890" max="5890" width="40.5546875" style="275" bestFit="1" customWidth="1"/>
    <col min="5891" max="5891" width="17.44140625" style="275" customWidth="1"/>
    <col min="5892" max="5892" width="11.44140625" style="275" customWidth="1"/>
    <col min="5893" max="5893" width="14.33203125" style="275" customWidth="1"/>
    <col min="5894" max="5894" width="15.6640625" style="275" customWidth="1"/>
    <col min="5895" max="5895" width="12" style="275" customWidth="1"/>
    <col min="5896" max="5896" width="13.44140625" style="275" customWidth="1"/>
    <col min="5897" max="6144" width="9.33203125" style="275"/>
    <col min="6145" max="6145" width="11.44140625" style="275" customWidth="1"/>
    <col min="6146" max="6146" width="40.5546875" style="275" bestFit="1" customWidth="1"/>
    <col min="6147" max="6147" width="17.44140625" style="275" customWidth="1"/>
    <col min="6148" max="6148" width="11.44140625" style="275" customWidth="1"/>
    <col min="6149" max="6149" width="14.33203125" style="275" customWidth="1"/>
    <col min="6150" max="6150" width="15.6640625" style="275" customWidth="1"/>
    <col min="6151" max="6151" width="12" style="275" customWidth="1"/>
    <col min="6152" max="6152" width="13.44140625" style="275" customWidth="1"/>
    <col min="6153" max="6400" width="9.33203125" style="275"/>
    <col min="6401" max="6401" width="11.44140625" style="275" customWidth="1"/>
    <col min="6402" max="6402" width="40.5546875" style="275" bestFit="1" customWidth="1"/>
    <col min="6403" max="6403" width="17.44140625" style="275" customWidth="1"/>
    <col min="6404" max="6404" width="11.44140625" style="275" customWidth="1"/>
    <col min="6405" max="6405" width="14.33203125" style="275" customWidth="1"/>
    <col min="6406" max="6406" width="15.6640625" style="275" customWidth="1"/>
    <col min="6407" max="6407" width="12" style="275" customWidth="1"/>
    <col min="6408" max="6408" width="13.44140625" style="275" customWidth="1"/>
    <col min="6409" max="6656" width="9.33203125" style="275"/>
    <col min="6657" max="6657" width="11.44140625" style="275" customWidth="1"/>
    <col min="6658" max="6658" width="40.5546875" style="275" bestFit="1" customWidth="1"/>
    <col min="6659" max="6659" width="17.44140625" style="275" customWidth="1"/>
    <col min="6660" max="6660" width="11.44140625" style="275" customWidth="1"/>
    <col min="6661" max="6661" width="14.33203125" style="275" customWidth="1"/>
    <col min="6662" max="6662" width="15.6640625" style="275" customWidth="1"/>
    <col min="6663" max="6663" width="12" style="275" customWidth="1"/>
    <col min="6664" max="6664" width="13.44140625" style="275" customWidth="1"/>
    <col min="6665" max="6912" width="9.33203125" style="275"/>
    <col min="6913" max="6913" width="11.44140625" style="275" customWidth="1"/>
    <col min="6914" max="6914" width="40.5546875" style="275" bestFit="1" customWidth="1"/>
    <col min="6915" max="6915" width="17.44140625" style="275" customWidth="1"/>
    <col min="6916" max="6916" width="11.44140625" style="275" customWidth="1"/>
    <col min="6917" max="6917" width="14.33203125" style="275" customWidth="1"/>
    <col min="6918" max="6918" width="15.6640625" style="275" customWidth="1"/>
    <col min="6919" max="6919" width="12" style="275" customWidth="1"/>
    <col min="6920" max="6920" width="13.44140625" style="275" customWidth="1"/>
    <col min="6921" max="7168" width="9.33203125" style="275"/>
    <col min="7169" max="7169" width="11.44140625" style="275" customWidth="1"/>
    <col min="7170" max="7170" width="40.5546875" style="275" bestFit="1" customWidth="1"/>
    <col min="7171" max="7171" width="17.44140625" style="275" customWidth="1"/>
    <col min="7172" max="7172" width="11.44140625" style="275" customWidth="1"/>
    <col min="7173" max="7173" width="14.33203125" style="275" customWidth="1"/>
    <col min="7174" max="7174" width="15.6640625" style="275" customWidth="1"/>
    <col min="7175" max="7175" width="12" style="275" customWidth="1"/>
    <col min="7176" max="7176" width="13.44140625" style="275" customWidth="1"/>
    <col min="7177" max="7424" width="9.33203125" style="275"/>
    <col min="7425" max="7425" width="11.44140625" style="275" customWidth="1"/>
    <col min="7426" max="7426" width="40.5546875" style="275" bestFit="1" customWidth="1"/>
    <col min="7427" max="7427" width="17.44140625" style="275" customWidth="1"/>
    <col min="7428" max="7428" width="11.44140625" style="275" customWidth="1"/>
    <col min="7429" max="7429" width="14.33203125" style="275" customWidth="1"/>
    <col min="7430" max="7430" width="15.6640625" style="275" customWidth="1"/>
    <col min="7431" max="7431" width="12" style="275" customWidth="1"/>
    <col min="7432" max="7432" width="13.44140625" style="275" customWidth="1"/>
    <col min="7433" max="7680" width="9.33203125" style="275"/>
    <col min="7681" max="7681" width="11.44140625" style="275" customWidth="1"/>
    <col min="7682" max="7682" width="40.5546875" style="275" bestFit="1" customWidth="1"/>
    <col min="7683" max="7683" width="17.44140625" style="275" customWidth="1"/>
    <col min="7684" max="7684" width="11.44140625" style="275" customWidth="1"/>
    <col min="7685" max="7685" width="14.33203125" style="275" customWidth="1"/>
    <col min="7686" max="7686" width="15.6640625" style="275" customWidth="1"/>
    <col min="7687" max="7687" width="12" style="275" customWidth="1"/>
    <col min="7688" max="7688" width="13.44140625" style="275" customWidth="1"/>
    <col min="7689" max="7936" width="9.33203125" style="275"/>
    <col min="7937" max="7937" width="11.44140625" style="275" customWidth="1"/>
    <col min="7938" max="7938" width="40.5546875" style="275" bestFit="1" customWidth="1"/>
    <col min="7939" max="7939" width="17.44140625" style="275" customWidth="1"/>
    <col min="7940" max="7940" width="11.44140625" style="275" customWidth="1"/>
    <col min="7941" max="7941" width="14.33203125" style="275" customWidth="1"/>
    <col min="7942" max="7942" width="15.6640625" style="275" customWidth="1"/>
    <col min="7943" max="7943" width="12" style="275" customWidth="1"/>
    <col min="7944" max="7944" width="13.44140625" style="275" customWidth="1"/>
    <col min="7945" max="8192" width="9.33203125" style="275"/>
    <col min="8193" max="8193" width="11.44140625" style="275" customWidth="1"/>
    <col min="8194" max="8194" width="40.5546875" style="275" bestFit="1" customWidth="1"/>
    <col min="8195" max="8195" width="17.44140625" style="275" customWidth="1"/>
    <col min="8196" max="8196" width="11.44140625" style="275" customWidth="1"/>
    <col min="8197" max="8197" width="14.33203125" style="275" customWidth="1"/>
    <col min="8198" max="8198" width="15.6640625" style="275" customWidth="1"/>
    <col min="8199" max="8199" width="12" style="275" customWidth="1"/>
    <col min="8200" max="8200" width="13.44140625" style="275" customWidth="1"/>
    <col min="8201" max="8448" width="9.33203125" style="275"/>
    <col min="8449" max="8449" width="11.44140625" style="275" customWidth="1"/>
    <col min="8450" max="8450" width="40.5546875" style="275" bestFit="1" customWidth="1"/>
    <col min="8451" max="8451" width="17.44140625" style="275" customWidth="1"/>
    <col min="8452" max="8452" width="11.44140625" style="275" customWidth="1"/>
    <col min="8453" max="8453" width="14.33203125" style="275" customWidth="1"/>
    <col min="8454" max="8454" width="15.6640625" style="275" customWidth="1"/>
    <col min="8455" max="8455" width="12" style="275" customWidth="1"/>
    <col min="8456" max="8456" width="13.44140625" style="275" customWidth="1"/>
    <col min="8457" max="8704" width="9.33203125" style="275"/>
    <col min="8705" max="8705" width="11.44140625" style="275" customWidth="1"/>
    <col min="8706" max="8706" width="40.5546875" style="275" bestFit="1" customWidth="1"/>
    <col min="8707" max="8707" width="17.44140625" style="275" customWidth="1"/>
    <col min="8708" max="8708" width="11.44140625" style="275" customWidth="1"/>
    <col min="8709" max="8709" width="14.33203125" style="275" customWidth="1"/>
    <col min="8710" max="8710" width="15.6640625" style="275" customWidth="1"/>
    <col min="8711" max="8711" width="12" style="275" customWidth="1"/>
    <col min="8712" max="8712" width="13.44140625" style="275" customWidth="1"/>
    <col min="8713" max="8960" width="9.33203125" style="275"/>
    <col min="8961" max="8961" width="11.44140625" style="275" customWidth="1"/>
    <col min="8962" max="8962" width="40.5546875" style="275" bestFit="1" customWidth="1"/>
    <col min="8963" max="8963" width="17.44140625" style="275" customWidth="1"/>
    <col min="8964" max="8964" width="11.44140625" style="275" customWidth="1"/>
    <col min="8965" max="8965" width="14.33203125" style="275" customWidth="1"/>
    <col min="8966" max="8966" width="15.6640625" style="275" customWidth="1"/>
    <col min="8967" max="8967" width="12" style="275" customWidth="1"/>
    <col min="8968" max="8968" width="13.44140625" style="275" customWidth="1"/>
    <col min="8969" max="9216" width="9.33203125" style="275"/>
    <col min="9217" max="9217" width="11.44140625" style="275" customWidth="1"/>
    <col min="9218" max="9218" width="40.5546875" style="275" bestFit="1" customWidth="1"/>
    <col min="9219" max="9219" width="17.44140625" style="275" customWidth="1"/>
    <col min="9220" max="9220" width="11.44140625" style="275" customWidth="1"/>
    <col min="9221" max="9221" width="14.33203125" style="275" customWidth="1"/>
    <col min="9222" max="9222" width="15.6640625" style="275" customWidth="1"/>
    <col min="9223" max="9223" width="12" style="275" customWidth="1"/>
    <col min="9224" max="9224" width="13.44140625" style="275" customWidth="1"/>
    <col min="9225" max="9472" width="9.33203125" style="275"/>
    <col min="9473" max="9473" width="11.44140625" style="275" customWidth="1"/>
    <col min="9474" max="9474" width="40.5546875" style="275" bestFit="1" customWidth="1"/>
    <col min="9475" max="9475" width="17.44140625" style="275" customWidth="1"/>
    <col min="9476" max="9476" width="11.44140625" style="275" customWidth="1"/>
    <col min="9477" max="9477" width="14.33203125" style="275" customWidth="1"/>
    <col min="9478" max="9478" width="15.6640625" style="275" customWidth="1"/>
    <col min="9479" max="9479" width="12" style="275" customWidth="1"/>
    <col min="9480" max="9480" width="13.44140625" style="275" customWidth="1"/>
    <col min="9481" max="9728" width="9.33203125" style="275"/>
    <col min="9729" max="9729" width="11.44140625" style="275" customWidth="1"/>
    <col min="9730" max="9730" width="40.5546875" style="275" bestFit="1" customWidth="1"/>
    <col min="9731" max="9731" width="17.44140625" style="275" customWidth="1"/>
    <col min="9732" max="9732" width="11.44140625" style="275" customWidth="1"/>
    <col min="9733" max="9733" width="14.33203125" style="275" customWidth="1"/>
    <col min="9734" max="9734" width="15.6640625" style="275" customWidth="1"/>
    <col min="9735" max="9735" width="12" style="275" customWidth="1"/>
    <col min="9736" max="9736" width="13.44140625" style="275" customWidth="1"/>
    <col min="9737" max="9984" width="9.33203125" style="275"/>
    <col min="9985" max="9985" width="11.44140625" style="275" customWidth="1"/>
    <col min="9986" max="9986" width="40.5546875" style="275" bestFit="1" customWidth="1"/>
    <col min="9987" max="9987" width="17.44140625" style="275" customWidth="1"/>
    <col min="9988" max="9988" width="11.44140625" style="275" customWidth="1"/>
    <col min="9989" max="9989" width="14.33203125" style="275" customWidth="1"/>
    <col min="9990" max="9990" width="15.6640625" style="275" customWidth="1"/>
    <col min="9991" max="9991" width="12" style="275" customWidth="1"/>
    <col min="9992" max="9992" width="13.44140625" style="275" customWidth="1"/>
    <col min="9993" max="10240" width="9.33203125" style="275"/>
    <col min="10241" max="10241" width="11.44140625" style="275" customWidth="1"/>
    <col min="10242" max="10242" width="40.5546875" style="275" bestFit="1" customWidth="1"/>
    <col min="10243" max="10243" width="17.44140625" style="275" customWidth="1"/>
    <col min="10244" max="10244" width="11.44140625" style="275" customWidth="1"/>
    <col min="10245" max="10245" width="14.33203125" style="275" customWidth="1"/>
    <col min="10246" max="10246" width="15.6640625" style="275" customWidth="1"/>
    <col min="10247" max="10247" width="12" style="275" customWidth="1"/>
    <col min="10248" max="10248" width="13.44140625" style="275" customWidth="1"/>
    <col min="10249" max="10496" width="9.33203125" style="275"/>
    <col min="10497" max="10497" width="11.44140625" style="275" customWidth="1"/>
    <col min="10498" max="10498" width="40.5546875" style="275" bestFit="1" customWidth="1"/>
    <col min="10499" max="10499" width="17.44140625" style="275" customWidth="1"/>
    <col min="10500" max="10500" width="11.44140625" style="275" customWidth="1"/>
    <col min="10501" max="10501" width="14.33203125" style="275" customWidth="1"/>
    <col min="10502" max="10502" width="15.6640625" style="275" customWidth="1"/>
    <col min="10503" max="10503" width="12" style="275" customWidth="1"/>
    <col min="10504" max="10504" width="13.44140625" style="275" customWidth="1"/>
    <col min="10505" max="10752" width="9.33203125" style="275"/>
    <col min="10753" max="10753" width="11.44140625" style="275" customWidth="1"/>
    <col min="10754" max="10754" width="40.5546875" style="275" bestFit="1" customWidth="1"/>
    <col min="10755" max="10755" width="17.44140625" style="275" customWidth="1"/>
    <col min="10756" max="10756" width="11.44140625" style="275" customWidth="1"/>
    <col min="10757" max="10757" width="14.33203125" style="275" customWidth="1"/>
    <col min="10758" max="10758" width="15.6640625" style="275" customWidth="1"/>
    <col min="10759" max="10759" width="12" style="275" customWidth="1"/>
    <col min="10760" max="10760" width="13.44140625" style="275" customWidth="1"/>
    <col min="10761" max="11008" width="9.33203125" style="275"/>
    <col min="11009" max="11009" width="11.44140625" style="275" customWidth="1"/>
    <col min="11010" max="11010" width="40.5546875" style="275" bestFit="1" customWidth="1"/>
    <col min="11011" max="11011" width="17.44140625" style="275" customWidth="1"/>
    <col min="11012" max="11012" width="11.44140625" style="275" customWidth="1"/>
    <col min="11013" max="11013" width="14.33203125" style="275" customWidth="1"/>
    <col min="11014" max="11014" width="15.6640625" style="275" customWidth="1"/>
    <col min="11015" max="11015" width="12" style="275" customWidth="1"/>
    <col min="11016" max="11016" width="13.44140625" style="275" customWidth="1"/>
    <col min="11017" max="11264" width="9.33203125" style="275"/>
    <col min="11265" max="11265" width="11.44140625" style="275" customWidth="1"/>
    <col min="11266" max="11266" width="40.5546875" style="275" bestFit="1" customWidth="1"/>
    <col min="11267" max="11267" width="17.44140625" style="275" customWidth="1"/>
    <col min="11268" max="11268" width="11.44140625" style="275" customWidth="1"/>
    <col min="11269" max="11269" width="14.33203125" style="275" customWidth="1"/>
    <col min="11270" max="11270" width="15.6640625" style="275" customWidth="1"/>
    <col min="11271" max="11271" width="12" style="275" customWidth="1"/>
    <col min="11272" max="11272" width="13.44140625" style="275" customWidth="1"/>
    <col min="11273" max="11520" width="9.33203125" style="275"/>
    <col min="11521" max="11521" width="11.44140625" style="275" customWidth="1"/>
    <col min="11522" max="11522" width="40.5546875" style="275" bestFit="1" customWidth="1"/>
    <col min="11523" max="11523" width="17.44140625" style="275" customWidth="1"/>
    <col min="11524" max="11524" width="11.44140625" style="275" customWidth="1"/>
    <col min="11525" max="11525" width="14.33203125" style="275" customWidth="1"/>
    <col min="11526" max="11526" width="15.6640625" style="275" customWidth="1"/>
    <col min="11527" max="11527" width="12" style="275" customWidth="1"/>
    <col min="11528" max="11528" width="13.44140625" style="275" customWidth="1"/>
    <col min="11529" max="11776" width="9.33203125" style="275"/>
    <col min="11777" max="11777" width="11.44140625" style="275" customWidth="1"/>
    <col min="11778" max="11778" width="40.5546875" style="275" bestFit="1" customWidth="1"/>
    <col min="11779" max="11779" width="17.44140625" style="275" customWidth="1"/>
    <col min="11780" max="11780" width="11.44140625" style="275" customWidth="1"/>
    <col min="11781" max="11781" width="14.33203125" style="275" customWidth="1"/>
    <col min="11782" max="11782" width="15.6640625" style="275" customWidth="1"/>
    <col min="11783" max="11783" width="12" style="275" customWidth="1"/>
    <col min="11784" max="11784" width="13.44140625" style="275" customWidth="1"/>
    <col min="11785" max="12032" width="9.33203125" style="275"/>
    <col min="12033" max="12033" width="11.44140625" style="275" customWidth="1"/>
    <col min="12034" max="12034" width="40.5546875" style="275" bestFit="1" customWidth="1"/>
    <col min="12035" max="12035" width="17.44140625" style="275" customWidth="1"/>
    <col min="12036" max="12036" width="11.44140625" style="275" customWidth="1"/>
    <col min="12037" max="12037" width="14.33203125" style="275" customWidth="1"/>
    <col min="12038" max="12038" width="15.6640625" style="275" customWidth="1"/>
    <col min="12039" max="12039" width="12" style="275" customWidth="1"/>
    <col min="12040" max="12040" width="13.44140625" style="275" customWidth="1"/>
    <col min="12041" max="12288" width="9.33203125" style="275"/>
    <col min="12289" max="12289" width="11.44140625" style="275" customWidth="1"/>
    <col min="12290" max="12290" width="40.5546875" style="275" bestFit="1" customWidth="1"/>
    <col min="12291" max="12291" width="17.44140625" style="275" customWidth="1"/>
    <col min="12292" max="12292" width="11.44140625" style="275" customWidth="1"/>
    <col min="12293" max="12293" width="14.33203125" style="275" customWidth="1"/>
    <col min="12294" max="12294" width="15.6640625" style="275" customWidth="1"/>
    <col min="12295" max="12295" width="12" style="275" customWidth="1"/>
    <col min="12296" max="12296" width="13.44140625" style="275" customWidth="1"/>
    <col min="12297" max="12544" width="9.33203125" style="275"/>
    <col min="12545" max="12545" width="11.44140625" style="275" customWidth="1"/>
    <col min="12546" max="12546" width="40.5546875" style="275" bestFit="1" customWidth="1"/>
    <col min="12547" max="12547" width="17.44140625" style="275" customWidth="1"/>
    <col min="12548" max="12548" width="11.44140625" style="275" customWidth="1"/>
    <col min="12549" max="12549" width="14.33203125" style="275" customWidth="1"/>
    <col min="12550" max="12550" width="15.6640625" style="275" customWidth="1"/>
    <col min="12551" max="12551" width="12" style="275" customWidth="1"/>
    <col min="12552" max="12552" width="13.44140625" style="275" customWidth="1"/>
    <col min="12553" max="12800" width="9.33203125" style="275"/>
    <col min="12801" max="12801" width="11.44140625" style="275" customWidth="1"/>
    <col min="12802" max="12802" width="40.5546875" style="275" bestFit="1" customWidth="1"/>
    <col min="12803" max="12803" width="17.44140625" style="275" customWidth="1"/>
    <col min="12804" max="12804" width="11.44140625" style="275" customWidth="1"/>
    <col min="12805" max="12805" width="14.33203125" style="275" customWidth="1"/>
    <col min="12806" max="12806" width="15.6640625" style="275" customWidth="1"/>
    <col min="12807" max="12807" width="12" style="275" customWidth="1"/>
    <col min="12808" max="12808" width="13.44140625" style="275" customWidth="1"/>
    <col min="12809" max="13056" width="9.33203125" style="275"/>
    <col min="13057" max="13057" width="11.44140625" style="275" customWidth="1"/>
    <col min="13058" max="13058" width="40.5546875" style="275" bestFit="1" customWidth="1"/>
    <col min="13059" max="13059" width="17.44140625" style="275" customWidth="1"/>
    <col min="13060" max="13060" width="11.44140625" style="275" customWidth="1"/>
    <col min="13061" max="13061" width="14.33203125" style="275" customWidth="1"/>
    <col min="13062" max="13062" width="15.6640625" style="275" customWidth="1"/>
    <col min="13063" max="13063" width="12" style="275" customWidth="1"/>
    <col min="13064" max="13064" width="13.44140625" style="275" customWidth="1"/>
    <col min="13065" max="13312" width="9.33203125" style="275"/>
    <col min="13313" max="13313" width="11.44140625" style="275" customWidth="1"/>
    <col min="13314" max="13314" width="40.5546875" style="275" bestFit="1" customWidth="1"/>
    <col min="13315" max="13315" width="17.44140625" style="275" customWidth="1"/>
    <col min="13316" max="13316" width="11.44140625" style="275" customWidth="1"/>
    <col min="13317" max="13317" width="14.33203125" style="275" customWidth="1"/>
    <col min="13318" max="13318" width="15.6640625" style="275" customWidth="1"/>
    <col min="13319" max="13319" width="12" style="275" customWidth="1"/>
    <col min="13320" max="13320" width="13.44140625" style="275" customWidth="1"/>
    <col min="13321" max="13568" width="9.33203125" style="275"/>
    <col min="13569" max="13569" width="11.44140625" style="275" customWidth="1"/>
    <col min="13570" max="13570" width="40.5546875" style="275" bestFit="1" customWidth="1"/>
    <col min="13571" max="13571" width="17.44140625" style="275" customWidth="1"/>
    <col min="13572" max="13572" width="11.44140625" style="275" customWidth="1"/>
    <col min="13573" max="13573" width="14.33203125" style="275" customWidth="1"/>
    <col min="13574" max="13574" width="15.6640625" style="275" customWidth="1"/>
    <col min="13575" max="13575" width="12" style="275" customWidth="1"/>
    <col min="13576" max="13576" width="13.44140625" style="275" customWidth="1"/>
    <col min="13577" max="13824" width="9.33203125" style="275"/>
    <col min="13825" max="13825" width="11.44140625" style="275" customWidth="1"/>
    <col min="13826" max="13826" width="40.5546875" style="275" bestFit="1" customWidth="1"/>
    <col min="13827" max="13827" width="17.44140625" style="275" customWidth="1"/>
    <col min="13828" max="13828" width="11.44140625" style="275" customWidth="1"/>
    <col min="13829" max="13829" width="14.33203125" style="275" customWidth="1"/>
    <col min="13830" max="13830" width="15.6640625" style="275" customWidth="1"/>
    <col min="13831" max="13831" width="12" style="275" customWidth="1"/>
    <col min="13832" max="13832" width="13.44140625" style="275" customWidth="1"/>
    <col min="13833" max="14080" width="9.33203125" style="275"/>
    <col min="14081" max="14081" width="11.44140625" style="275" customWidth="1"/>
    <col min="14082" max="14082" width="40.5546875" style="275" bestFit="1" customWidth="1"/>
    <col min="14083" max="14083" width="17.44140625" style="275" customWidth="1"/>
    <col min="14084" max="14084" width="11.44140625" style="275" customWidth="1"/>
    <col min="14085" max="14085" width="14.33203125" style="275" customWidth="1"/>
    <col min="14086" max="14086" width="15.6640625" style="275" customWidth="1"/>
    <col min="14087" max="14087" width="12" style="275" customWidth="1"/>
    <col min="14088" max="14088" width="13.44140625" style="275" customWidth="1"/>
    <col min="14089" max="14336" width="9.33203125" style="275"/>
    <col min="14337" max="14337" width="11.44140625" style="275" customWidth="1"/>
    <col min="14338" max="14338" width="40.5546875" style="275" bestFit="1" customWidth="1"/>
    <col min="14339" max="14339" width="17.44140625" style="275" customWidth="1"/>
    <col min="14340" max="14340" width="11.44140625" style="275" customWidth="1"/>
    <col min="14341" max="14341" width="14.33203125" style="275" customWidth="1"/>
    <col min="14342" max="14342" width="15.6640625" style="275" customWidth="1"/>
    <col min="14343" max="14343" width="12" style="275" customWidth="1"/>
    <col min="14344" max="14344" width="13.44140625" style="275" customWidth="1"/>
    <col min="14345" max="14592" width="9.33203125" style="275"/>
    <col min="14593" max="14593" width="11.44140625" style="275" customWidth="1"/>
    <col min="14594" max="14594" width="40.5546875" style="275" bestFit="1" customWidth="1"/>
    <col min="14595" max="14595" width="17.44140625" style="275" customWidth="1"/>
    <col min="14596" max="14596" width="11.44140625" style="275" customWidth="1"/>
    <col min="14597" max="14597" width="14.33203125" style="275" customWidth="1"/>
    <col min="14598" max="14598" width="15.6640625" style="275" customWidth="1"/>
    <col min="14599" max="14599" width="12" style="275" customWidth="1"/>
    <col min="14600" max="14600" width="13.44140625" style="275" customWidth="1"/>
    <col min="14601" max="14848" width="9.33203125" style="275"/>
    <col min="14849" max="14849" width="11.44140625" style="275" customWidth="1"/>
    <col min="14850" max="14850" width="40.5546875" style="275" bestFit="1" customWidth="1"/>
    <col min="14851" max="14851" width="17.44140625" style="275" customWidth="1"/>
    <col min="14852" max="14852" width="11.44140625" style="275" customWidth="1"/>
    <col min="14853" max="14853" width="14.33203125" style="275" customWidth="1"/>
    <col min="14854" max="14854" width="15.6640625" style="275" customWidth="1"/>
    <col min="14855" max="14855" width="12" style="275" customWidth="1"/>
    <col min="14856" max="14856" width="13.44140625" style="275" customWidth="1"/>
    <col min="14857" max="15104" width="9.33203125" style="275"/>
    <col min="15105" max="15105" width="11.44140625" style="275" customWidth="1"/>
    <col min="15106" max="15106" width="40.5546875" style="275" bestFit="1" customWidth="1"/>
    <col min="15107" max="15107" width="17.44140625" style="275" customWidth="1"/>
    <col min="15108" max="15108" width="11.44140625" style="275" customWidth="1"/>
    <col min="15109" max="15109" width="14.33203125" style="275" customWidth="1"/>
    <col min="15110" max="15110" width="15.6640625" style="275" customWidth="1"/>
    <col min="15111" max="15111" width="12" style="275" customWidth="1"/>
    <col min="15112" max="15112" width="13.44140625" style="275" customWidth="1"/>
    <col min="15113" max="15360" width="9.33203125" style="275"/>
    <col min="15361" max="15361" width="11.44140625" style="275" customWidth="1"/>
    <col min="15362" max="15362" width="40.5546875" style="275" bestFit="1" customWidth="1"/>
    <col min="15363" max="15363" width="17.44140625" style="275" customWidth="1"/>
    <col min="15364" max="15364" width="11.44140625" style="275" customWidth="1"/>
    <col min="15365" max="15365" width="14.33203125" style="275" customWidth="1"/>
    <col min="15366" max="15366" width="15.6640625" style="275" customWidth="1"/>
    <col min="15367" max="15367" width="12" style="275" customWidth="1"/>
    <col min="15368" max="15368" width="13.44140625" style="275" customWidth="1"/>
    <col min="15369" max="15616" width="9.33203125" style="275"/>
    <col min="15617" max="15617" width="11.44140625" style="275" customWidth="1"/>
    <col min="15618" max="15618" width="40.5546875" style="275" bestFit="1" customWidth="1"/>
    <col min="15619" max="15619" width="17.44140625" style="275" customWidth="1"/>
    <col min="15620" max="15620" width="11.44140625" style="275" customWidth="1"/>
    <col min="15621" max="15621" width="14.33203125" style="275" customWidth="1"/>
    <col min="15622" max="15622" width="15.6640625" style="275" customWidth="1"/>
    <col min="15623" max="15623" width="12" style="275" customWidth="1"/>
    <col min="15624" max="15624" width="13.44140625" style="275" customWidth="1"/>
    <col min="15625" max="15872" width="9.33203125" style="275"/>
    <col min="15873" max="15873" width="11.44140625" style="275" customWidth="1"/>
    <col min="15874" max="15874" width="40.5546875" style="275" bestFit="1" customWidth="1"/>
    <col min="15875" max="15875" width="17.44140625" style="275" customWidth="1"/>
    <col min="15876" max="15876" width="11.44140625" style="275" customWidth="1"/>
    <col min="15877" max="15877" width="14.33203125" style="275" customWidth="1"/>
    <col min="15878" max="15878" width="15.6640625" style="275" customWidth="1"/>
    <col min="15879" max="15879" width="12" style="275" customWidth="1"/>
    <col min="15880" max="15880" width="13.44140625" style="275" customWidth="1"/>
    <col min="15881" max="16128" width="9.33203125" style="275"/>
    <col min="16129" max="16129" width="11.44140625" style="275" customWidth="1"/>
    <col min="16130" max="16130" width="40.5546875" style="275" bestFit="1" customWidth="1"/>
    <col min="16131" max="16131" width="17.44140625" style="275" customWidth="1"/>
    <col min="16132" max="16132" width="11.44140625" style="275" customWidth="1"/>
    <col min="16133" max="16133" width="14.33203125" style="275" customWidth="1"/>
    <col min="16134" max="16134" width="15.6640625" style="275" customWidth="1"/>
    <col min="16135" max="16135" width="12" style="275" customWidth="1"/>
    <col min="16136" max="16136" width="13.44140625" style="275" customWidth="1"/>
    <col min="16137" max="16384" width="9.33203125" style="275"/>
  </cols>
  <sheetData>
    <row r="1" spans="1:8" x14ac:dyDescent="0.3">
      <c r="B1" s="275" t="s">
        <v>350</v>
      </c>
    </row>
    <row r="2" spans="1:8" x14ac:dyDescent="0.3">
      <c r="B2" s="276" t="s">
        <v>351</v>
      </c>
      <c r="C2" s="277">
        <v>50</v>
      </c>
    </row>
    <row r="3" spans="1:8" ht="42" customHeight="1" x14ac:dyDescent="0.3">
      <c r="A3" s="399" t="s">
        <v>381</v>
      </c>
      <c r="B3" s="399"/>
      <c r="C3" s="399"/>
      <c r="D3" s="399"/>
      <c r="E3" s="245"/>
      <c r="F3" s="245"/>
      <c r="G3" s="245"/>
      <c r="H3" s="245"/>
    </row>
    <row r="4" spans="1:8" x14ac:dyDescent="0.3">
      <c r="A4" s="399" t="s">
        <v>380</v>
      </c>
      <c r="B4" s="399"/>
      <c r="C4" s="399"/>
      <c r="D4" s="399"/>
      <c r="E4" s="245"/>
      <c r="F4" s="245"/>
      <c r="G4" s="245"/>
      <c r="H4" s="245"/>
    </row>
    <row r="6" spans="1:8" x14ac:dyDescent="0.3">
      <c r="B6" s="278" t="s">
        <v>352</v>
      </c>
      <c r="C6" s="279" t="s">
        <v>7</v>
      </c>
    </row>
    <row r="8" spans="1:8" x14ac:dyDescent="0.3">
      <c r="B8" s="280"/>
      <c r="C8" s="281" t="s">
        <v>353</v>
      </c>
    </row>
    <row r="9" spans="1:8" x14ac:dyDescent="0.3">
      <c r="B9" s="282" t="s">
        <v>354</v>
      </c>
      <c r="C9" s="283">
        <v>765641124</v>
      </c>
    </row>
    <row r="10" spans="1:8" x14ac:dyDescent="0.3">
      <c r="B10" s="282" t="s">
        <v>355</v>
      </c>
      <c r="C10" s="283"/>
    </row>
    <row r="11" spans="1:8" x14ac:dyDescent="0.3">
      <c r="B11" s="282" t="s">
        <v>356</v>
      </c>
      <c r="C11" s="283">
        <v>96774526</v>
      </c>
    </row>
    <row r="12" spans="1:8" x14ac:dyDescent="0.3">
      <c r="B12" s="282" t="s">
        <v>357</v>
      </c>
      <c r="C12" s="283"/>
    </row>
    <row r="13" spans="1:8" x14ac:dyDescent="0.3">
      <c r="B13" s="282" t="s">
        <v>358</v>
      </c>
      <c r="C13" s="283"/>
    </row>
    <row r="14" spans="1:8" x14ac:dyDescent="0.3">
      <c r="B14" s="282" t="s">
        <v>359</v>
      </c>
      <c r="C14" s="284">
        <v>14206175</v>
      </c>
      <c r="D14" s="285"/>
    </row>
    <row r="15" spans="1:8" x14ac:dyDescent="0.3">
      <c r="B15" s="282" t="s">
        <v>360</v>
      </c>
      <c r="C15" s="283">
        <v>33302764</v>
      </c>
      <c r="D15" s="286"/>
    </row>
    <row r="16" spans="1:8" x14ac:dyDescent="0.3">
      <c r="B16" s="282" t="s">
        <v>361</v>
      </c>
      <c r="C16" s="287">
        <v>680625</v>
      </c>
    </row>
    <row r="17" spans="2:5" ht="21.75" customHeight="1" x14ac:dyDescent="0.3">
      <c r="B17" s="288" t="s">
        <v>362</v>
      </c>
      <c r="C17" s="289">
        <f>SUM(C9:C16)</f>
        <v>910605214</v>
      </c>
    </row>
    <row r="18" spans="2:5" ht="21.75" customHeight="1" x14ac:dyDescent="0.3">
      <c r="B18" s="290" t="s">
        <v>363</v>
      </c>
      <c r="C18" s="291">
        <v>180172.15</v>
      </c>
    </row>
    <row r="19" spans="2:5" ht="21.75" customHeight="1" x14ac:dyDescent="0.3">
      <c r="B19" s="290" t="s">
        <v>364</v>
      </c>
      <c r="C19" s="292">
        <f>ROUND(C17/C18,2)</f>
        <v>5054.08</v>
      </c>
    </row>
    <row r="20" spans="2:5" ht="21.75" customHeight="1" x14ac:dyDescent="0.3">
      <c r="B20" s="290" t="s">
        <v>365</v>
      </c>
      <c r="C20" s="293">
        <f>IF(C19&gt;5200,0,5200-C19)</f>
        <v>145.92000000000007</v>
      </c>
    </row>
    <row r="21" spans="2:5" ht="21.75" customHeight="1" thickBot="1" x14ac:dyDescent="0.35">
      <c r="B21" s="290" t="s">
        <v>366</v>
      </c>
      <c r="C21" s="294">
        <f>C19+C20</f>
        <v>5200</v>
      </c>
    </row>
    <row r="22" spans="2:5" ht="16.2" thickTop="1" x14ac:dyDescent="0.3"/>
    <row r="23" spans="2:5" x14ac:dyDescent="0.3">
      <c r="B23" s="290" t="s">
        <v>367</v>
      </c>
      <c r="C23" s="295">
        <f>C21</f>
        <v>5200</v>
      </c>
    </row>
    <row r="24" spans="2:5" x14ac:dyDescent="0.3">
      <c r="B24" s="296" t="s">
        <v>63</v>
      </c>
      <c r="C24" s="297">
        <v>65.44</v>
      </c>
      <c r="D24" s="275" t="s">
        <v>389</v>
      </c>
    </row>
    <row r="25" spans="2:5" x14ac:dyDescent="0.3">
      <c r="B25" s="296" t="s">
        <v>368</v>
      </c>
      <c r="C25" s="295">
        <f>C21*C24</f>
        <v>340288</v>
      </c>
    </row>
    <row r="26" spans="2:5" x14ac:dyDescent="0.3">
      <c r="B26" s="296" t="s">
        <v>369</v>
      </c>
      <c r="C26" s="298">
        <v>1</v>
      </c>
    </row>
    <row r="27" spans="2:5" x14ac:dyDescent="0.3">
      <c r="B27" s="296" t="s">
        <v>370</v>
      </c>
      <c r="C27" s="295">
        <f>C25*C26</f>
        <v>340288</v>
      </c>
    </row>
    <row r="28" spans="2:5" x14ac:dyDescent="0.3">
      <c r="B28" s="296" t="s">
        <v>371</v>
      </c>
      <c r="C28" s="299">
        <f>-(C27*0.05)</f>
        <v>-17014.400000000001</v>
      </c>
    </row>
    <row r="29" spans="2:5" x14ac:dyDescent="0.3">
      <c r="B29" s="296" t="s">
        <v>151</v>
      </c>
      <c r="C29" s="295">
        <f>C27+C28</f>
        <v>323273.59999999998</v>
      </c>
      <c r="E29" s="295"/>
    </row>
    <row r="30" spans="2:5" x14ac:dyDescent="0.3">
      <c r="E30" s="295"/>
    </row>
    <row r="31" spans="2:5" x14ac:dyDescent="0.3">
      <c r="B31" s="300" t="s">
        <v>383</v>
      </c>
      <c r="C31" s="301">
        <v>263468</v>
      </c>
      <c r="E31" s="295"/>
    </row>
    <row r="32" spans="2:5" x14ac:dyDescent="0.3">
      <c r="B32" s="302"/>
      <c r="C32" s="295"/>
    </row>
    <row r="33" spans="2:3" x14ac:dyDescent="0.3">
      <c r="B33" s="106" t="s">
        <v>382</v>
      </c>
      <c r="C33" s="303">
        <f>+C29-C31</f>
        <v>59805.599999999977</v>
      </c>
    </row>
    <row r="34" spans="2:3" x14ac:dyDescent="0.3">
      <c r="B34" s="302"/>
      <c r="C34" s="304"/>
    </row>
    <row r="70" spans="12:12" x14ac:dyDescent="0.3">
      <c r="L70" s="324"/>
    </row>
    <row r="86" spans="11:22" x14ac:dyDescent="0.3">
      <c r="L86" s="324"/>
      <c r="M86" s="275" t="str">
        <f>IF(B123="3396","H",IF(B123="2801","H",IF(B123="2911","H",IF(B123="3382","H"," "))))</f>
        <v xml:space="preserve"> </v>
      </c>
    </row>
    <row r="89" spans="11:22" x14ac:dyDescent="0.3">
      <c r="L89" s="275">
        <v>0</v>
      </c>
    </row>
    <row r="92" spans="11:22" x14ac:dyDescent="0.3">
      <c r="V92" s="305">
        <v>3396</v>
      </c>
    </row>
    <row r="96" spans="11:22" x14ac:dyDescent="0.3">
      <c r="K96" s="306" t="s">
        <v>383</v>
      </c>
      <c r="L96" s="303"/>
      <c r="M96" s="307"/>
      <c r="N96" s="307"/>
      <c r="O96" s="307"/>
      <c r="P96" s="307"/>
      <c r="Q96" s="307"/>
      <c r="R96" s="307"/>
    </row>
    <row r="97" spans="11:18" x14ac:dyDescent="0.3">
      <c r="K97" s="308" t="s">
        <v>385</v>
      </c>
      <c r="L97" s="303"/>
      <c r="M97" s="309"/>
      <c r="N97" s="307"/>
      <c r="O97" s="307"/>
      <c r="P97" s="307"/>
      <c r="Q97" s="307"/>
      <c r="R97" s="307"/>
    </row>
    <row r="98" spans="11:18" x14ac:dyDescent="0.3">
      <c r="K98" s="306"/>
    </row>
    <row r="99" spans="11:18" x14ac:dyDescent="0.3">
      <c r="K99" s="306"/>
    </row>
    <row r="100" spans="11:18" x14ac:dyDescent="0.3">
      <c r="K100" s="306"/>
    </row>
    <row r="101" spans="11:18" x14ac:dyDescent="0.3">
      <c r="K101" s="306"/>
    </row>
    <row r="102" spans="11:18" x14ac:dyDescent="0.3">
      <c r="K102" s="306"/>
    </row>
    <row r="103" spans="11:18" x14ac:dyDescent="0.3">
      <c r="K103" s="306"/>
    </row>
    <row r="104" spans="11:18" x14ac:dyDescent="0.3">
      <c r="K104" s="306"/>
    </row>
    <row r="105" spans="11:18" x14ac:dyDescent="0.3">
      <c r="K105" s="306"/>
    </row>
    <row r="106" spans="11:18" x14ac:dyDescent="0.3">
      <c r="K106" s="306"/>
    </row>
    <row r="107" spans="11:18" x14ac:dyDescent="0.3">
      <c r="K107" s="306"/>
    </row>
    <row r="108" spans="11:18" x14ac:dyDescent="0.3">
      <c r="K108" s="306"/>
    </row>
    <row r="109" spans="11:18" x14ac:dyDescent="0.3">
      <c r="K109" s="306"/>
    </row>
    <row r="110" spans="11:18" x14ac:dyDescent="0.3">
      <c r="K110" s="306"/>
    </row>
    <row r="111" spans="11:18" x14ac:dyDescent="0.3">
      <c r="K111" s="306"/>
    </row>
    <row r="112" spans="11:18" x14ac:dyDescent="0.3">
      <c r="K112" s="306"/>
    </row>
    <row r="113" spans="11:11" x14ac:dyDescent="0.3">
      <c r="K113" s="306"/>
    </row>
    <row r="114" spans="11:11" x14ac:dyDescent="0.3">
      <c r="K114" s="306"/>
    </row>
    <row r="115" spans="11:11" x14ac:dyDescent="0.3">
      <c r="K115" s="306"/>
    </row>
    <row r="116" spans="11:11" x14ac:dyDescent="0.3">
      <c r="K116" s="306"/>
    </row>
    <row r="117" spans="11:11" x14ac:dyDescent="0.3">
      <c r="K117" s="306"/>
    </row>
    <row r="118" spans="11:11" x14ac:dyDescent="0.3">
      <c r="K118" s="306"/>
    </row>
    <row r="119" spans="11:11" x14ac:dyDescent="0.3">
      <c r="K119" s="306"/>
    </row>
    <row r="120" spans="11:11" x14ac:dyDescent="0.3">
      <c r="K120" s="306"/>
    </row>
    <row r="121" spans="11:11" x14ac:dyDescent="0.3">
      <c r="K121" s="306"/>
    </row>
    <row r="122" spans="11:11" x14ac:dyDescent="0.3">
      <c r="K122" s="306"/>
    </row>
    <row r="123" spans="11:11" x14ac:dyDescent="0.3">
      <c r="K123" s="306"/>
    </row>
    <row r="124" spans="11:11" x14ac:dyDescent="0.3">
      <c r="K124" s="306"/>
    </row>
    <row r="125" spans="11:11" x14ac:dyDescent="0.3">
      <c r="K125" s="306"/>
    </row>
    <row r="126" spans="11:11" x14ac:dyDescent="0.3">
      <c r="K126" s="306"/>
    </row>
    <row r="127" spans="11:11" x14ac:dyDescent="0.3">
      <c r="K127" s="306"/>
    </row>
    <row r="128" spans="11:11" x14ac:dyDescent="0.3">
      <c r="K128" s="306"/>
    </row>
    <row r="129" spans="9:14" x14ac:dyDescent="0.3">
      <c r="K129" s="306"/>
    </row>
    <row r="130" spans="9:14" x14ac:dyDescent="0.3">
      <c r="K130" s="306"/>
    </row>
    <row r="131" spans="9:14" x14ac:dyDescent="0.3">
      <c r="K131" s="306"/>
    </row>
    <row r="132" spans="9:14" x14ac:dyDescent="0.3">
      <c r="K132" s="306"/>
    </row>
    <row r="133" spans="9:14" x14ac:dyDescent="0.3">
      <c r="K133" s="306"/>
    </row>
    <row r="134" spans="9:14" x14ac:dyDescent="0.3">
      <c r="K134" s="306"/>
    </row>
    <row r="135" spans="9:14" x14ac:dyDescent="0.3">
      <c r="K135" s="306"/>
    </row>
    <row r="136" spans="9:14" x14ac:dyDescent="0.3">
      <c r="K136" s="306"/>
    </row>
    <row r="137" spans="9:14" x14ac:dyDescent="0.3">
      <c r="I137" s="310"/>
      <c r="J137" s="310"/>
      <c r="K137" s="311"/>
      <c r="L137" s="312"/>
    </row>
    <row r="138" spans="9:14" x14ac:dyDescent="0.3">
      <c r="I138" s="310"/>
      <c r="J138" s="310"/>
      <c r="K138" s="311"/>
      <c r="L138" s="313">
        <f>SUM(L96:L137)</f>
        <v>0</v>
      </c>
    </row>
    <row r="139" spans="9:14" x14ac:dyDescent="0.3">
      <c r="I139" s="310"/>
      <c r="J139" s="310"/>
      <c r="K139" s="311"/>
      <c r="L139" s="313"/>
    </row>
    <row r="140" spans="9:14" x14ac:dyDescent="0.3">
      <c r="I140" s="310"/>
      <c r="J140" s="310"/>
      <c r="K140" s="311"/>
      <c r="L140" s="314"/>
    </row>
    <row r="141" spans="9:14" x14ac:dyDescent="0.3">
      <c r="I141" s="310"/>
      <c r="J141" s="310"/>
      <c r="K141" s="310"/>
      <c r="L141" s="310"/>
    </row>
    <row r="143" spans="9:14" x14ac:dyDescent="0.3">
      <c r="I143" s="315"/>
      <c r="J143" s="315"/>
      <c r="K143" s="315"/>
      <c r="L143" s="315"/>
      <c r="M143" s="315"/>
      <c r="N143" s="315"/>
    </row>
    <row r="144" spans="9:14" x14ac:dyDescent="0.3">
      <c r="I144" s="315"/>
      <c r="J144" s="315"/>
      <c r="K144" s="315"/>
      <c r="L144" s="315"/>
      <c r="M144" s="315"/>
      <c r="N144" s="315"/>
    </row>
    <row r="145" spans="9:14" x14ac:dyDescent="0.3">
      <c r="I145" s="315"/>
      <c r="J145" s="315"/>
      <c r="K145" s="315"/>
      <c r="L145" s="315"/>
      <c r="M145" s="315"/>
      <c r="N145" s="315"/>
    </row>
  </sheetData>
  <mergeCells count="2">
    <mergeCell ref="A3:D3"/>
    <mergeCell ref="A4:D4"/>
  </mergeCells>
  <printOptions horizontalCentered="1"/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'4041'!B2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Somerset Academy Boca Middle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'4041'!G7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6.51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IF('4041'!K$84=1,'4041'!G10,0)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61.25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IF('4041'!K$84=1,'4041'!G11,0)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8.99</v>
      </c>
      <c r="E12" s="13">
        <v>8.31</v>
      </c>
      <c r="F12" s="13">
        <v>1.25</v>
      </c>
      <c r="G12" s="46">
        <f t="shared" si="2"/>
        <v>17.3</v>
      </c>
      <c r="H12" s="47"/>
      <c r="I12" s="57">
        <v>1</v>
      </c>
      <c r="J12" s="57"/>
      <c r="K12" s="49">
        <f t="shared" si="3"/>
        <v>17.3</v>
      </c>
      <c r="L12" s="50">
        <f t="shared" si="4"/>
        <v>67031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IF('4041'!K$84=1,'4041'!G12,0)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3</v>
      </c>
      <c r="E13" s="13">
        <v>3</v>
      </c>
      <c r="F13" s="13">
        <v>3.83</v>
      </c>
      <c r="G13" s="46">
        <f t="shared" si="2"/>
        <v>6</v>
      </c>
      <c r="H13" s="47"/>
      <c r="I13" s="57">
        <f>I12</f>
        <v>1</v>
      </c>
      <c r="J13" s="57"/>
      <c r="K13" s="49">
        <f t="shared" si="3"/>
        <v>6</v>
      </c>
      <c r="L13" s="50">
        <f t="shared" si="4"/>
        <v>23248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IF('4041'!K$84=1,'4041'!G13,0)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IF('4041'!K$84=1,'4041'!G14,0)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IF('4041'!K$84=1,'4041'!G15,0)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0.68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IF('4041'!K$84=1,'4041'!G16,0)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0.68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IF('4041'!K$84=1,'4041'!G17,0)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0.68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IF('4041'!K$84=1,'4041'!G18,0)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0.66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IF('4041'!K$84=1,'4041'!G19,0)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0.66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IF('4041'!K$84=1,'4041'!G20,0)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0.66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IF('4041'!K$84=1,'4041'!G21,0)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9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IF('4041'!K$84=1,'4041'!G22,0)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IF('4041'!K$84=1,'4041'!G23,0)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IF('4041'!K$84=1,'4041'!G24,0)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IF('4041'!K$84=1,'4041'!G25,0)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11.99</v>
      </c>
      <c r="E26" s="62">
        <f>SUM(E10:E25)</f>
        <v>11.31</v>
      </c>
      <c r="F26" s="62"/>
      <c r="G26" s="62">
        <f>SUM(G10:G25)</f>
        <v>23.3</v>
      </c>
      <c r="H26" s="63"/>
      <c r="I26" s="63"/>
      <c r="J26" s="64"/>
      <c r="K26" s="65">
        <f>SUM(K10:K25)</f>
        <v>23.3</v>
      </c>
      <c r="L26" s="66">
        <f>SUM(L10:L25)</f>
        <v>90279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10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24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237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3.5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244">
        <v>5101</v>
      </c>
      <c r="O29" s="54">
        <v>252</v>
      </c>
      <c r="P29" s="85"/>
      <c r="Q29" s="86"/>
      <c r="V29" s="373"/>
      <c r="W29" s="373"/>
      <c r="X29" s="362"/>
      <c r="Y29" s="362"/>
      <c r="Z29" s="237" t="s">
        <v>69</v>
      </c>
      <c r="AA29" s="237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7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244">
        <v>5101</v>
      </c>
      <c r="O30" s="54">
        <v>253</v>
      </c>
      <c r="P30" s="85"/>
      <c r="Q30" s="67"/>
      <c r="V30" s="373"/>
      <c r="W30" s="373"/>
      <c r="X30" s="362"/>
      <c r="Y30" s="362"/>
      <c r="Z30" s="237" t="s">
        <v>69</v>
      </c>
      <c r="AA30" s="237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3</v>
      </c>
      <c r="E31" s="13">
        <v>3</v>
      </c>
      <c r="F31" s="91">
        <v>1</v>
      </c>
      <c r="G31" s="46">
        <f t="shared" si="5"/>
        <v>6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7038</v>
      </c>
      <c r="N31" s="24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237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0.5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24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237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24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237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24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237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24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237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24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237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</v>
      </c>
      <c r="E37" s="62">
        <f>SUM(E28:E36)</f>
        <v>3</v>
      </c>
      <c r="F37" s="62"/>
      <c r="G37" s="62">
        <f>SUM(G28:G36)</f>
        <v>6</v>
      </c>
      <c r="H37" s="63"/>
      <c r="I37" s="13" t="s">
        <v>81</v>
      </c>
      <c r="J37" s="13"/>
      <c r="K37" s="13"/>
      <c r="L37" s="50">
        <f>SUM(L28:L36)</f>
        <v>7038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4450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241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101767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240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243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241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23.3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21611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23.3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21611</v>
      </c>
      <c r="N50" s="3"/>
      <c r="O50" s="1"/>
      <c r="V50" s="242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23.3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1.18E-4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23.3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1.2899999999999999E-4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239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1.18E-4</v>
      </c>
      <c r="L59" s="50">
        <f>ROUND(I59*K59,0)</f>
        <v>487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240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239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1.18E-4</v>
      </c>
      <c r="L67" s="50">
        <f>ROUND(I67*K67,0)</f>
        <v>11419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239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1.2899999999999999E-4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239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1.18E-4</v>
      </c>
      <c r="L70" s="327">
        <f>ROUND(I70*K70,0)</f>
        <v>-285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239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1.18E-4</v>
      </c>
      <c r="L71" s="50">
        <f>ROUND(I71*K71,0)</f>
        <v>221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239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1.2899999999999999E-4</v>
      </c>
      <c r="L72" s="50">
        <f>ROUND(I72*K72,0)</f>
        <v>1833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0</v>
      </c>
      <c r="AA74" s="238" t="s">
        <v>128</v>
      </c>
      <c r="AB74" s="176">
        <f>+K75</f>
        <v>360</v>
      </c>
      <c r="AC74" s="56">
        <f>ROUND(AB74*Z74,0)</f>
        <v>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0</v>
      </c>
      <c r="E75" s="177">
        <v>0</v>
      </c>
      <c r="F75" s="177">
        <v>0</v>
      </c>
      <c r="G75" s="179">
        <f>IF(E75=0,D75,E75)</f>
        <v>0</v>
      </c>
      <c r="H75" s="180"/>
      <c r="I75" s="181">
        <f>AVERAGE(G75,D75)</f>
        <v>0</v>
      </c>
      <c r="J75" s="182" t="s">
        <v>128</v>
      </c>
      <c r="K75" s="183">
        <v>360</v>
      </c>
      <c r="L75" s="50">
        <f>ROUND(K75*I75,0)</f>
        <v>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238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238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1.18E-4</v>
      </c>
      <c r="L77" s="50">
        <f>ROUND(I77*K77,0)</f>
        <v>3930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238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1.18E-4</v>
      </c>
      <c r="L78" s="50">
        <f>ROUND(I78*K78,0)</f>
        <v>80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141063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'4041'!AC81</f>
        <v>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141063</v>
      </c>
      <c r="L86" s="323">
        <f>IF(G26=0,0,IF(G26&gt;250,-(((250/G26)*K86)*IF(M86="H",0.02,0.05)),IF(M86="H",-0.02*K86,-0.05*K86)))</f>
        <v>-7053.1500000000005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134009.85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837262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134009.85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134009.85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133847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5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333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348</v>
      </c>
      <c r="C123" s="224" t="s">
        <v>199</v>
      </c>
      <c r="K123" s="106"/>
    </row>
    <row r="124" spans="2:11" hidden="1" x14ac:dyDescent="0.3">
      <c r="B124" s="228" t="s">
        <v>349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41754.488206018497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133852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157.85000000000582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'0664'!B2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Academy for Positve Lrn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'0664'!G7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31.28</v>
      </c>
      <c r="E10" s="45">
        <v>30.16</v>
      </c>
      <c r="F10" s="45">
        <v>40.950000000000003</v>
      </c>
      <c r="G10" s="46">
        <f>D10+E10</f>
        <v>61.44</v>
      </c>
      <c r="H10" s="47"/>
      <c r="I10" s="48">
        <v>1.125</v>
      </c>
      <c r="J10" s="48"/>
      <c r="K10" s="49">
        <f>ROUND(G10*I10,4)</f>
        <v>69.12</v>
      </c>
      <c r="L10" s="50">
        <f>ROUND(ROUND(K10*$G$7,4)*($K$7),0)</f>
        <v>267814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IF('0664'!K$84=1,'0664'!G10,0)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1.5</v>
      </c>
      <c r="E11" s="13">
        <v>1.5</v>
      </c>
      <c r="F11" s="13">
        <v>1.98</v>
      </c>
      <c r="G11" s="46">
        <f t="shared" ref="G11:G25" si="2">D11+E11</f>
        <v>3</v>
      </c>
      <c r="H11" s="47"/>
      <c r="I11" s="57">
        <f>I10</f>
        <v>1.125</v>
      </c>
      <c r="J11" s="57"/>
      <c r="K11" s="49">
        <f t="shared" ref="K11:K25" si="3">ROUND(G11*I11,4)</f>
        <v>3.375</v>
      </c>
      <c r="L11" s="50">
        <f t="shared" ref="L11:L25" si="4">ROUND(ROUND(K11*$G$7,4)*($K$7),0)</f>
        <v>13077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IF('0664'!K$84=1,'0664'!G11,0)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26.83</v>
      </c>
      <c r="E12" s="13">
        <v>25.54</v>
      </c>
      <c r="F12" s="13">
        <v>32.700000000000003</v>
      </c>
      <c r="G12" s="46">
        <f t="shared" si="2"/>
        <v>52.37</v>
      </c>
      <c r="H12" s="47"/>
      <c r="I12" s="57">
        <v>1</v>
      </c>
      <c r="J12" s="57"/>
      <c r="K12" s="49">
        <f t="shared" si="3"/>
        <v>52.37</v>
      </c>
      <c r="L12" s="50">
        <f t="shared" si="4"/>
        <v>202914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IF('0664'!K$84=1,'0664'!G12,0)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5.58</v>
      </c>
      <c r="E13" s="13">
        <v>4.46</v>
      </c>
      <c r="F13" s="13">
        <v>6.89</v>
      </c>
      <c r="G13" s="46">
        <f t="shared" si="2"/>
        <v>10.039999999999999</v>
      </c>
      <c r="H13" s="47"/>
      <c r="I13" s="57">
        <f>I12</f>
        <v>1</v>
      </c>
      <c r="J13" s="57"/>
      <c r="K13" s="49">
        <f t="shared" si="3"/>
        <v>10.039999999999999</v>
      </c>
      <c r="L13" s="50">
        <f t="shared" si="4"/>
        <v>38901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IF('0664'!K$84=1,'0664'!G13,0)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IF('0664'!K$84=1,'0664'!G14,0)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IF('0664'!K$84=1,'0664'!G15,0)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IF('0664'!K$84=1,'0664'!G16,0)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IF('0664'!K$84=1,'0664'!G17,0)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IF('0664'!K$84=1,'0664'!G18,0)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IF('0664'!K$84=1,'0664'!G19,0)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IF('0664'!K$84=1,'0664'!G20,0)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IF('0664'!K$84=1,'0664'!G21,0)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1.55</v>
      </c>
      <c r="E22" s="13">
        <v>1.64</v>
      </c>
      <c r="F22" s="13">
        <v>3.85</v>
      </c>
      <c r="G22" s="46">
        <f t="shared" si="2"/>
        <v>3.19</v>
      </c>
      <c r="H22" s="47"/>
      <c r="I22" s="57">
        <v>1.145</v>
      </c>
      <c r="J22" s="57"/>
      <c r="K22" s="49">
        <f t="shared" si="3"/>
        <v>3.6526000000000001</v>
      </c>
      <c r="L22" s="50">
        <f t="shared" si="4"/>
        <v>14152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IF('0664'!K$84=1,'0664'!G22,0)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1.43</v>
      </c>
      <c r="E23" s="13">
        <v>1.34</v>
      </c>
      <c r="F23" s="13">
        <v>0</v>
      </c>
      <c r="G23" s="46">
        <f t="shared" si="2"/>
        <v>2.77</v>
      </c>
      <c r="H23" s="47"/>
      <c r="I23" s="57">
        <f>I22</f>
        <v>1.145</v>
      </c>
      <c r="J23" s="57"/>
      <c r="K23" s="49">
        <f t="shared" si="3"/>
        <v>3.1717</v>
      </c>
      <c r="L23" s="50">
        <f t="shared" si="4"/>
        <v>12289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IF('0664'!K$84=1,'0664'!G23,0)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IF('0664'!K$84=1,'0664'!G24,0)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IF('0664'!K$84=1,'0664'!G25,0)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68.17</v>
      </c>
      <c r="E26" s="62">
        <f>SUM(E10:E25)</f>
        <v>64.64</v>
      </c>
      <c r="F26" s="62"/>
      <c r="G26" s="62">
        <f>SUM(G10:G25)</f>
        <v>132.81</v>
      </c>
      <c r="H26" s="63"/>
      <c r="I26" s="63"/>
      <c r="J26" s="64"/>
      <c r="K26" s="65">
        <f>SUM(K10:K25)</f>
        <v>141.72929999999999</v>
      </c>
      <c r="L26" s="66">
        <f>SUM(L10:L25)</f>
        <v>549147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1.5</v>
      </c>
      <c r="E28" s="13">
        <v>1.5</v>
      </c>
      <c r="F28" s="78">
        <v>3.5</v>
      </c>
      <c r="G28" s="46">
        <f t="shared" ref="G28:G36" si="5">D28+E28</f>
        <v>3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3141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5.58</v>
      </c>
      <c r="E31" s="13">
        <v>4.46</v>
      </c>
      <c r="F31" s="91">
        <v>2</v>
      </c>
      <c r="G31" s="46">
        <f t="shared" si="5"/>
        <v>10.039999999999999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11777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7.08</v>
      </c>
      <c r="E37" s="62">
        <f>SUM(E28:E36)</f>
        <v>5.96</v>
      </c>
      <c r="F37" s="62"/>
      <c r="G37" s="62">
        <f>SUM(G28:G36)</f>
        <v>13.04</v>
      </c>
      <c r="H37" s="63"/>
      <c r="I37" s="13" t="s">
        <v>81</v>
      </c>
      <c r="J37" s="13"/>
      <c r="K37" s="13"/>
      <c r="L37" s="50">
        <f>SUM(L28:L36)</f>
        <v>14918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25367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589432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76.147600000000011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103544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65.581699999999998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60828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141.72930000000002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164372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141.72929999999999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7.1699999999999997E-4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132.81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7.3700000000000002E-4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7.1699999999999997E-4</v>
      </c>
      <c r="L59" s="50">
        <f>ROUND(I59*K59,0)</f>
        <v>2956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7.1699999999999997E-4</v>
      </c>
      <c r="L67" s="50">
        <f>ROUND(I67*K67,0)</f>
        <v>69387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7.3700000000000002E-4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7.1699999999999997E-4</v>
      </c>
      <c r="L70" s="327">
        <f>ROUND(I70*K70,0)</f>
        <v>-1733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7.1699999999999997E-4</v>
      </c>
      <c r="L71" s="50">
        <f>ROUND(I71*K71,0)</f>
        <v>1344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7.3700000000000002E-4</v>
      </c>
      <c r="L72" s="50">
        <f>ROUND(I72*K72,0)</f>
        <v>10470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19.5</v>
      </c>
      <c r="AA74" s="175" t="s">
        <v>128</v>
      </c>
      <c r="AB74" s="176">
        <f>+K75</f>
        <v>360</v>
      </c>
      <c r="AC74" s="56">
        <f>ROUND(AB74*Z74,0)</f>
        <v>7020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19</v>
      </c>
      <c r="E75" s="177">
        <v>20</v>
      </c>
      <c r="F75" s="177">
        <v>0</v>
      </c>
      <c r="G75" s="179">
        <f>IF(E75=0,D75,E75)</f>
        <v>20</v>
      </c>
      <c r="H75" s="180"/>
      <c r="I75" s="181">
        <f>AVERAGE(G75,D75)</f>
        <v>19.5</v>
      </c>
      <c r="J75" s="182" t="s">
        <v>128</v>
      </c>
      <c r="K75" s="183">
        <v>360</v>
      </c>
      <c r="L75" s="50">
        <f>ROUND(K75*I75,0)</f>
        <v>7020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7.1699999999999997E-4</v>
      </c>
      <c r="L77" s="50">
        <f>ROUND(I77*K77,0)</f>
        <v>23878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7.1699999999999997E-4</v>
      </c>
      <c r="L78" s="50">
        <f>ROUND(I78*K78,0)</f>
        <v>488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7020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867614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'0664'!AC81</f>
        <v>7020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867614</v>
      </c>
      <c r="L86" s="323">
        <f>IF(G26=0,0,IF(G26&gt;250,-(((250/G26)*K86)*IF(M86="H",0.02,0.05)),IF(M86="H",-0.02*K86,-0.05*K86)))</f>
        <v>-43380.700000000004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824233.3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697526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824233.3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824233.3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823488.35</v>
      </c>
      <c r="M96" s="264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31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215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216</v>
      </c>
      <c r="C123" s="224" t="s">
        <v>199</v>
      </c>
      <c r="K123" s="106"/>
    </row>
    <row r="124" spans="2:11" hidden="1" x14ac:dyDescent="0.3">
      <c r="B124" s="228" t="s">
        <v>217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41754.487662036998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823519.35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713.95000000006985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'1461'!B2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Inlet Grove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'1461'!G7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IF('1461'!K$84=1,'1461'!G10,0)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IF('1461'!K$84=1,'1461'!G11,0)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IF('1461'!K$84=1,'1461'!G12,0)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IF('1461'!K$84=1,'1461'!G13,0)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257.47000000000003</v>
      </c>
      <c r="E14" s="13">
        <v>245.26</v>
      </c>
      <c r="F14" s="13">
        <v>327.14</v>
      </c>
      <c r="G14" s="46">
        <f t="shared" si="2"/>
        <v>502.73</v>
      </c>
      <c r="H14" s="47"/>
      <c r="I14" s="57">
        <v>1.0109999999999999</v>
      </c>
      <c r="J14" s="57"/>
      <c r="K14" s="49">
        <f t="shared" si="3"/>
        <v>508.26</v>
      </c>
      <c r="L14" s="50">
        <f t="shared" si="4"/>
        <v>1969317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IF('1461'!K$84=1,'1461'!G14,0)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31.66</v>
      </c>
      <c r="E15" s="13">
        <v>28.13</v>
      </c>
      <c r="F15" s="13">
        <v>40.659999999999997</v>
      </c>
      <c r="G15" s="46">
        <f t="shared" si="2"/>
        <v>59.79</v>
      </c>
      <c r="H15" s="47"/>
      <c r="I15" s="57">
        <f>I14</f>
        <v>1.0109999999999999</v>
      </c>
      <c r="J15" s="57"/>
      <c r="K15" s="49">
        <f t="shared" si="3"/>
        <v>60.447699999999998</v>
      </c>
      <c r="L15" s="59">
        <f t="shared" si="4"/>
        <v>234212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IF('1461'!K$84=1,'1461'!G15,0)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IF('1461'!K$84=1,'1461'!G16,0)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IF('1461'!K$84=1,'1461'!G17,0)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IF('1461'!K$84=1,'1461'!G18,0)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IF('1461'!K$84=1,'1461'!G19,0)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IF('1461'!K$84=1,'1461'!G20,0)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IF('1461'!K$84=1,'1461'!G21,0)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IF('1461'!K$84=1,'1461'!G22,0)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IF('1461'!K$84=1,'1461'!G23,0)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8.3800000000000008</v>
      </c>
      <c r="E24" s="13">
        <v>7.39</v>
      </c>
      <c r="F24" s="13">
        <v>10.62</v>
      </c>
      <c r="G24" s="46">
        <f t="shared" si="2"/>
        <v>15.77</v>
      </c>
      <c r="H24" s="47"/>
      <c r="I24" s="57">
        <f>I23</f>
        <v>1.145</v>
      </c>
      <c r="J24" s="57"/>
      <c r="K24" s="49">
        <f t="shared" si="3"/>
        <v>18.056699999999999</v>
      </c>
      <c r="L24" s="50">
        <f t="shared" si="4"/>
        <v>69963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IF('1461'!K$84=1,'1461'!G24,0)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60.74</v>
      </c>
      <c r="E25" s="13">
        <v>56.15</v>
      </c>
      <c r="F25" s="13">
        <v>77.19</v>
      </c>
      <c r="G25" s="46">
        <f t="shared" si="2"/>
        <v>116.89</v>
      </c>
      <c r="H25" s="47"/>
      <c r="I25" s="57">
        <v>1.0109999999999999</v>
      </c>
      <c r="J25" s="57"/>
      <c r="K25" s="49">
        <f t="shared" si="3"/>
        <v>118.1758</v>
      </c>
      <c r="L25" s="50">
        <f t="shared" si="4"/>
        <v>457887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IF('1461'!K$84=1,'1461'!G25,0)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358.25000000000006</v>
      </c>
      <c r="E26" s="62">
        <f>SUM(E10:E25)</f>
        <v>336.92999999999995</v>
      </c>
      <c r="F26" s="62"/>
      <c r="G26" s="62">
        <f>SUM(G10:G25)</f>
        <v>695.18</v>
      </c>
      <c r="H26" s="63"/>
      <c r="I26" s="63"/>
      <c r="J26" s="64"/>
      <c r="K26" s="65">
        <f>SUM(K10:K25)</f>
        <v>704.94019999999989</v>
      </c>
      <c r="L26" s="66">
        <f>SUM(L10:L25)</f>
        <v>2731379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29.79</v>
      </c>
      <c r="E34" s="13">
        <v>28.13</v>
      </c>
      <c r="F34" s="91">
        <v>30.18</v>
      </c>
      <c r="G34" s="46">
        <f t="shared" si="5"/>
        <v>57.92</v>
      </c>
      <c r="H34" s="79"/>
      <c r="I34" s="92" t="s">
        <v>77</v>
      </c>
      <c r="J34" s="81">
        <v>251</v>
      </c>
      <c r="K34" s="82">
        <v>835</v>
      </c>
      <c r="L34" s="83">
        <f t="shared" si="7"/>
        <v>48363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1.87</v>
      </c>
      <c r="E35" s="13">
        <v>0</v>
      </c>
      <c r="F35" s="91">
        <v>1</v>
      </c>
      <c r="G35" s="46">
        <f t="shared" si="5"/>
        <v>1.87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5924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31.66</v>
      </c>
      <c r="E37" s="62">
        <f>SUM(E28:E36)</f>
        <v>28.13</v>
      </c>
      <c r="F37" s="62"/>
      <c r="G37" s="62">
        <f>SUM(G28:G36)</f>
        <v>59.79</v>
      </c>
      <c r="H37" s="63"/>
      <c r="I37" s="13" t="s">
        <v>81</v>
      </c>
      <c r="J37" s="13"/>
      <c r="K37" s="13"/>
      <c r="L37" s="50">
        <f>SUM(L28:L36)</f>
        <v>54287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132779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2918445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704.94019999999989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655413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704.94019999999989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655413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704.94019999999989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3.5669999999999999E-3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695.18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3.8579999999999999E-3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3.5669999999999999E-3</v>
      </c>
      <c r="L59" s="50">
        <f>ROUND(I59*K59,0)</f>
        <v>14708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3.5669999999999999E-3</v>
      </c>
      <c r="L67" s="50">
        <f>ROUND(I67*K67,0)</f>
        <v>345195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3.8579999999999999E-3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3.5669999999999999E-3</v>
      </c>
      <c r="L70" s="327">
        <f>ROUND(I70*K70,0)</f>
        <v>-8624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3.5669999999999999E-3</v>
      </c>
      <c r="L71" s="50">
        <f>ROUND(I71*K71,0)</f>
        <v>6687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3.8579999999999999E-3</v>
      </c>
      <c r="L72" s="50">
        <f>ROUND(I72*K72,0)</f>
        <v>54807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9.5</v>
      </c>
      <c r="AA74" s="175" t="s">
        <v>128</v>
      </c>
      <c r="AB74" s="176">
        <f>+K75</f>
        <v>360</v>
      </c>
      <c r="AC74" s="56">
        <f>ROUND(AB74*Z74,0)</f>
        <v>3420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10</v>
      </c>
      <c r="E75" s="177">
        <v>9</v>
      </c>
      <c r="F75" s="177">
        <v>0</v>
      </c>
      <c r="G75" s="179">
        <f>IF(E75=0,D75,E75)</f>
        <v>9</v>
      </c>
      <c r="H75" s="180"/>
      <c r="I75" s="181">
        <f>AVERAGE(G75,D75)</f>
        <v>9.5</v>
      </c>
      <c r="J75" s="182" t="s">
        <v>128</v>
      </c>
      <c r="K75" s="183">
        <v>360</v>
      </c>
      <c r="L75" s="50">
        <f>ROUND(K75*I75,0)</f>
        <v>3420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3.5669999999999999E-3</v>
      </c>
      <c r="L77" s="50">
        <f>ROUND(I77*K77,0)</f>
        <v>118791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3.5669999999999999E-3</v>
      </c>
      <c r="L78" s="50">
        <f>ROUND(I78*K78,0)</f>
        <v>2428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3420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4111270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'1461'!AC81</f>
        <v>3420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4111270</v>
      </c>
      <c r="L86" s="323">
        <f>IF(G26=0,0,IF(G26&gt;250,-(((250/G26)*K86)*IF(M86="H",0.02,0.05)),IF(M86="H",-0.02*K86,-0.05*K86)))</f>
        <v>-73924.559106993882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4037345.440893006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3377031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4037345.440893006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4037345.440893006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131638.9408930061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4051518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156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218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219</v>
      </c>
      <c r="C123" s="224" t="s">
        <v>199</v>
      </c>
      <c r="K123" s="106"/>
    </row>
    <row r="124" spans="2:11" hidden="1" x14ac:dyDescent="0.3">
      <c r="B124" s="228" t="s">
        <v>220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41754.487673611096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4051674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-14328.559106993955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'1571'!B2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South Tech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'1571'!G7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IF('1571'!K$84=1,'1571'!G10,0)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IF('1571'!K$84=1,'1571'!G11,0)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IF('1571'!K$84=1,'1571'!G12,0)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IF('1571'!K$84=1,'1571'!G13,0)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295.95</v>
      </c>
      <c r="E14" s="13">
        <v>283.31</v>
      </c>
      <c r="F14" s="13">
        <v>360.43</v>
      </c>
      <c r="G14" s="46">
        <f t="shared" si="2"/>
        <v>579.26</v>
      </c>
      <c r="H14" s="47"/>
      <c r="I14" s="57">
        <v>1.0109999999999999</v>
      </c>
      <c r="J14" s="57"/>
      <c r="K14" s="49">
        <f t="shared" si="3"/>
        <v>585.63189999999997</v>
      </c>
      <c r="L14" s="50">
        <f t="shared" si="4"/>
        <v>2269104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IF('1571'!K$84=1,'1571'!G14,0)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121.86</v>
      </c>
      <c r="E15" s="13">
        <v>122.08</v>
      </c>
      <c r="F15" s="13">
        <v>159.13</v>
      </c>
      <c r="G15" s="46">
        <f t="shared" si="2"/>
        <v>243.94</v>
      </c>
      <c r="H15" s="47"/>
      <c r="I15" s="57">
        <f>I14</f>
        <v>1.0109999999999999</v>
      </c>
      <c r="J15" s="57"/>
      <c r="K15" s="49">
        <f t="shared" si="3"/>
        <v>246.6233</v>
      </c>
      <c r="L15" s="59">
        <f t="shared" si="4"/>
        <v>955573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IF('1571'!K$84=1,'1571'!G15,0)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IF('1571'!K$84=1,'1571'!G16,0)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IF('1571'!K$84=1,'1571'!G17,0)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IF('1571'!K$84=1,'1571'!G18,0)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IF('1571'!K$84=1,'1571'!G19,0)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IF('1571'!K$84=1,'1571'!G20,0)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0.51</v>
      </c>
      <c r="F21" s="13">
        <v>0</v>
      </c>
      <c r="G21" s="46">
        <f t="shared" si="2"/>
        <v>0.51</v>
      </c>
      <c r="H21" s="47"/>
      <c r="I21" s="57">
        <f>I20</f>
        <v>5.0890000000000004</v>
      </c>
      <c r="J21" s="57"/>
      <c r="K21" s="49">
        <f t="shared" si="3"/>
        <v>2.5954000000000002</v>
      </c>
      <c r="L21" s="50">
        <f t="shared" si="4"/>
        <v>10056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IF('1571'!K$84=1,'1571'!G21,0)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IF('1571'!K$84=1,'1571'!G22,0)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IF('1571'!K$84=1,'1571'!G23,0)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2.61</v>
      </c>
      <c r="E24" s="13">
        <v>1.64</v>
      </c>
      <c r="F24" s="13">
        <v>2.91</v>
      </c>
      <c r="G24" s="46">
        <f t="shared" si="2"/>
        <v>4.25</v>
      </c>
      <c r="H24" s="47"/>
      <c r="I24" s="57">
        <f>I23</f>
        <v>1.145</v>
      </c>
      <c r="J24" s="57"/>
      <c r="K24" s="49">
        <f t="shared" si="3"/>
        <v>4.8662999999999998</v>
      </c>
      <c r="L24" s="50">
        <f t="shared" si="4"/>
        <v>18855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IF('1571'!K$84=1,'1571'!G24,0)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132.81</v>
      </c>
      <c r="E25" s="13">
        <v>146.26</v>
      </c>
      <c r="F25" s="13">
        <v>163.44999999999999</v>
      </c>
      <c r="G25" s="46">
        <f t="shared" si="2"/>
        <v>279.07</v>
      </c>
      <c r="H25" s="47"/>
      <c r="I25" s="57">
        <v>1.0109999999999999</v>
      </c>
      <c r="J25" s="57"/>
      <c r="K25" s="49">
        <f t="shared" si="3"/>
        <v>282.13979999999998</v>
      </c>
      <c r="L25" s="50">
        <f t="shared" si="4"/>
        <v>1093186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IF('1571'!K$84=1,'1571'!G25,0)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553.23</v>
      </c>
      <c r="E26" s="62">
        <f>SUM(E10:E25)</f>
        <v>553.79999999999995</v>
      </c>
      <c r="F26" s="62"/>
      <c r="G26" s="62">
        <f>SUM(G10:G25)</f>
        <v>1107.03</v>
      </c>
      <c r="H26" s="63"/>
      <c r="I26" s="63"/>
      <c r="J26" s="64"/>
      <c r="K26" s="65">
        <f>SUM(K10:K25)</f>
        <v>1121.8567</v>
      </c>
      <c r="L26" s="66">
        <f>SUM(L10:L25)</f>
        <v>4346774</v>
      </c>
      <c r="N26" s="54"/>
      <c r="O26" s="67"/>
      <c r="P26" s="54"/>
      <c r="Q26" s="54"/>
      <c r="V26" s="376" t="s">
        <v>61</v>
      </c>
      <c r="W26" s="376"/>
      <c r="X26" s="365">
        <f>SUM(X10:X25)</f>
        <v>0</v>
      </c>
      <c r="Y26" s="365"/>
      <c r="Z26" s="377"/>
      <c r="AA26" s="378"/>
      <c r="AB26" s="68">
        <f>SUM(AB10:AB25)</f>
        <v>0</v>
      </c>
      <c r="AC26" s="69">
        <f>SUM(AC10:AC25)</f>
        <v>0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60.47</v>
      </c>
      <c r="E34" s="13">
        <v>56.51</v>
      </c>
      <c r="F34" s="91">
        <v>70.989999999999995</v>
      </c>
      <c r="G34" s="46">
        <f t="shared" si="5"/>
        <v>116.97999999999999</v>
      </c>
      <c r="H34" s="79"/>
      <c r="I34" s="92" t="s">
        <v>77</v>
      </c>
      <c r="J34" s="81">
        <v>251</v>
      </c>
      <c r="K34" s="82">
        <v>835</v>
      </c>
      <c r="L34" s="83">
        <f t="shared" si="7"/>
        <v>97678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61.39</v>
      </c>
      <c r="E35" s="13">
        <v>65.569999999999993</v>
      </c>
      <c r="F35" s="91">
        <v>81</v>
      </c>
      <c r="G35" s="46">
        <f t="shared" si="5"/>
        <v>126.96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402209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/>
      <c r="F36" s="91">
        <v>0.5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121.86</v>
      </c>
      <c r="E37" s="62">
        <f>SUM(E28:E36)</f>
        <v>122.07999999999998</v>
      </c>
      <c r="F37" s="62"/>
      <c r="G37" s="62">
        <f>SUM(G28:G36)</f>
        <v>243.94</v>
      </c>
      <c r="H37" s="63"/>
      <c r="I37" s="13" t="s">
        <v>81</v>
      </c>
      <c r="J37" s="13"/>
      <c r="K37" s="13"/>
      <c r="L37" s="50">
        <f>SUM(L28:L36)</f>
        <v>499887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211443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0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5058104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0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1121.8567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1043038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1121.8567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1043038</v>
      </c>
      <c r="N50" s="3"/>
      <c r="O50" s="1"/>
      <c r="V50" s="150" t="s">
        <v>97</v>
      </c>
      <c r="W50" s="151">
        <f>SUM(W47:W49)</f>
        <v>0</v>
      </c>
      <c r="X50" s="348" t="s">
        <v>98</v>
      </c>
      <c r="Y50" s="349"/>
      <c r="Z50" s="349"/>
      <c r="AA50" s="349"/>
      <c r="AB50" s="349"/>
      <c r="AC50" s="56">
        <f>IF(V2=75,0,AB49+AB48+AB47)</f>
        <v>0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1121.8567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0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5.6769999999999998E-3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0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1107.03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0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6.1440000000000002E-3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0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0</v>
      </c>
      <c r="AC58" s="56">
        <f>ROUND(Y58*AB58,0)</f>
        <v>0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5.6769999999999998E-3</v>
      </c>
      <c r="L59" s="50">
        <f>ROUND(I59*K59,0)</f>
        <v>23408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0</v>
      </c>
      <c r="AC66" s="56">
        <f>ROUND(Y66*AB66,0)</f>
        <v>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5.6769999999999998E-3</v>
      </c>
      <c r="L67" s="50">
        <f>ROUND(I67*K67,0)</f>
        <v>549389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0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6.1440000000000002E-3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0</v>
      </c>
      <c r="AC69" s="56">
        <f>ROUND(Y69*AB69,0)</f>
        <v>0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5.6769999999999998E-3</v>
      </c>
      <c r="L70" s="327">
        <f>ROUND(I70*K70,0)</f>
        <v>-13725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0</v>
      </c>
      <c r="AC70" s="56">
        <f>ROUND(Y70*AB70,0)</f>
        <v>0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5.6769999999999998E-3</v>
      </c>
      <c r="L71" s="50">
        <f>ROUND(I71*K71,0)</f>
        <v>10643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0</v>
      </c>
      <c r="AC71" s="56">
        <f>ROUND(Y71*AB71,0)</f>
        <v>0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6.1440000000000002E-3</v>
      </c>
      <c r="L72" s="50">
        <f>ROUND(I72*K72,0)</f>
        <v>87283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875</v>
      </c>
      <c r="AA74" s="175" t="s">
        <v>128</v>
      </c>
      <c r="AB74" s="176">
        <f>+K75</f>
        <v>360</v>
      </c>
      <c r="AC74" s="56">
        <f>ROUND(AB74*Z74,0)</f>
        <v>315000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881</v>
      </c>
      <c r="E75" s="177">
        <v>869</v>
      </c>
      <c r="F75" s="177">
        <v>0</v>
      </c>
      <c r="G75" s="179">
        <f>IF(E75=0,D75,E75)</f>
        <v>869</v>
      </c>
      <c r="H75" s="180"/>
      <c r="I75" s="181">
        <f>AVERAGE(G75,D75)</f>
        <v>875</v>
      </c>
      <c r="J75" s="182" t="s">
        <v>128</v>
      </c>
      <c r="K75" s="183">
        <v>360</v>
      </c>
      <c r="L75" s="50">
        <f>ROUND(K75*I75,0)</f>
        <v>315000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>
        <f>+I76</f>
        <v>0</v>
      </c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0</v>
      </c>
      <c r="AC76" s="56">
        <f>ROUND(Y76*AB76,0)</f>
        <v>0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5.6769999999999998E-3</v>
      </c>
      <c r="L77" s="50">
        <f>ROUND(I77*K77,0)</f>
        <v>189060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0</v>
      </c>
      <c r="AC77" s="56">
        <f>ROUND(Y77*AB77,0)</f>
        <v>0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5.6769999999999998E-3</v>
      </c>
      <c r="L78" s="50">
        <f>ROUND(I78*K78,0)</f>
        <v>3864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315000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7266064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 t="str">
        <f>IF(G26=0,"",IF((G11+G13+SUM(G15:G21))/G26&gt;0.75,1,""))</f>
        <v/>
      </c>
      <c r="L84" s="200">
        <f>'1571'!AC81</f>
        <v>315000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7266064</v>
      </c>
      <c r="L86" s="323">
        <f>IF(G26=0,0,IF(G26&gt;250,-(((250/G26)*K86)*IF(M86="H",0.02,0.05)),IF(M86="H",-0.02*K86,-0.05*K86)))</f>
        <v>-82044.569704524736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7184019.4302954748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5949411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7184019.4302954748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7184019.4302954748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281258.63029547525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7169830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250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221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222</v>
      </c>
      <c r="C123" s="224" t="s">
        <v>199</v>
      </c>
      <c r="K123" s="106"/>
    </row>
    <row r="124" spans="2:11" hidden="1" x14ac:dyDescent="0.3">
      <c r="B124" s="228" t="s">
        <v>223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41754.487685185202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7170080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13939.430295474827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154"/>
  <sheetViews>
    <sheetView topLeftCell="B2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'2521'!B2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Ed Venture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'2521'!G7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IF('2521'!K$84=1,'2521'!G10,0)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IF('2521'!K$84=1,'2521'!G11,0)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IF('2521'!K$84=1,'2521'!G12,0)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IF('2521'!K$84=1,'2521'!G13,0)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IF('2521'!K$84=1,'2521'!G14,0)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45.17</v>
      </c>
      <c r="E15" s="13">
        <v>48.46</v>
      </c>
      <c r="F15" s="13">
        <v>49.85</v>
      </c>
      <c r="G15" s="46">
        <f t="shared" si="2"/>
        <v>93.63</v>
      </c>
      <c r="H15" s="47"/>
      <c r="I15" s="57">
        <f>I14</f>
        <v>1.0109999999999999</v>
      </c>
      <c r="J15" s="57"/>
      <c r="K15" s="49">
        <f t="shared" si="3"/>
        <v>94.659899999999993</v>
      </c>
      <c r="L15" s="59">
        <f t="shared" si="4"/>
        <v>366772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IF('2521'!K$84=1,'2521'!G15,0)</f>
        <v>93.63</v>
      </c>
      <c r="Y15" s="374"/>
      <c r="Z15" s="375">
        <v>1</v>
      </c>
      <c r="AA15" s="375"/>
      <c r="AB15" s="55">
        <f t="shared" si="0"/>
        <v>93.63</v>
      </c>
      <c r="AC15" s="60">
        <f t="shared" si="1"/>
        <v>362781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7">
        <v>3.5579999999999998</v>
      </c>
      <c r="J16" s="57"/>
      <c r="K16" s="49">
        <f t="shared" si="3"/>
        <v>0</v>
      </c>
      <c r="L16" s="50">
        <f t="shared" si="4"/>
        <v>0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IF('2521'!K$84=1,'2521'!G16,0)</f>
        <v>0</v>
      </c>
      <c r="Y16" s="374"/>
      <c r="Z16" s="375">
        <v>1</v>
      </c>
      <c r="AA16" s="375"/>
      <c r="AB16" s="55">
        <f t="shared" si="0"/>
        <v>0</v>
      </c>
      <c r="AC16" s="56">
        <f t="shared" si="1"/>
        <v>0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IF('2521'!K$84=1,'2521'!G17,0)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11.29</v>
      </c>
      <c r="E18" s="13">
        <v>10.88</v>
      </c>
      <c r="F18" s="13">
        <v>11.59</v>
      </c>
      <c r="G18" s="46">
        <f t="shared" si="2"/>
        <v>22.17</v>
      </c>
      <c r="H18" s="47"/>
      <c r="I18" s="57">
        <f>I17</f>
        <v>3.5579999999999998</v>
      </c>
      <c r="J18" s="57"/>
      <c r="K18" s="49">
        <f t="shared" si="3"/>
        <v>78.880899999999997</v>
      </c>
      <c r="L18" s="50">
        <f t="shared" si="4"/>
        <v>305634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IF('2521'!K$84=1,'2521'!G18,0)</f>
        <v>22.17</v>
      </c>
      <c r="Y18" s="374"/>
      <c r="Z18" s="375">
        <v>1</v>
      </c>
      <c r="AA18" s="375"/>
      <c r="AB18" s="55">
        <f t="shared" si="0"/>
        <v>22.17</v>
      </c>
      <c r="AC18" s="56">
        <f t="shared" si="1"/>
        <v>85900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7">
        <v>5.0890000000000004</v>
      </c>
      <c r="J19" s="57"/>
      <c r="K19" s="49">
        <f t="shared" si="3"/>
        <v>0</v>
      </c>
      <c r="L19" s="50">
        <f t="shared" si="4"/>
        <v>0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IF('2521'!K$84=1,'2521'!G19,0)</f>
        <v>0</v>
      </c>
      <c r="Y19" s="374"/>
      <c r="Z19" s="375">
        <v>1</v>
      </c>
      <c r="AA19" s="375"/>
      <c r="AB19" s="55">
        <f t="shared" si="0"/>
        <v>0</v>
      </c>
      <c r="AC19" s="56">
        <f t="shared" si="1"/>
        <v>0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7">
        <f>I19</f>
        <v>5.0890000000000004</v>
      </c>
      <c r="J20" s="57"/>
      <c r="K20" s="49">
        <f t="shared" si="3"/>
        <v>0</v>
      </c>
      <c r="L20" s="50">
        <f t="shared" si="4"/>
        <v>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IF('2521'!K$84=1,'2521'!G20,0)</f>
        <v>0</v>
      </c>
      <c r="Y20" s="374"/>
      <c r="Z20" s="375">
        <v>1</v>
      </c>
      <c r="AA20" s="375"/>
      <c r="AB20" s="55">
        <f t="shared" si="0"/>
        <v>0</v>
      </c>
      <c r="AC20" s="56">
        <f t="shared" si="1"/>
        <v>0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IF('2521'!K$84=1,'2521'!G21,0)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IF('2521'!K$84=1,'2521'!G22,0)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IF('2521'!K$84=1,'2521'!G23,0)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IF('2521'!K$84=1,'2521'!G24,0)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IF('2521'!K$84=1,'2521'!G25,0)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56.46</v>
      </c>
      <c r="E26" s="62">
        <f>SUM(E10:E25)</f>
        <v>59.34</v>
      </c>
      <c r="F26" s="62"/>
      <c r="G26" s="62">
        <f>SUM(G10:G25)</f>
        <v>115.8</v>
      </c>
      <c r="H26" s="63"/>
      <c r="I26" s="63"/>
      <c r="J26" s="64"/>
      <c r="K26" s="65">
        <f>SUM(K10:K25)</f>
        <v>173.54079999999999</v>
      </c>
      <c r="L26" s="66">
        <f>SUM(L10:L25)</f>
        <v>672406</v>
      </c>
      <c r="N26" s="54"/>
      <c r="O26" s="67"/>
      <c r="P26" s="54"/>
      <c r="Q26" s="54"/>
      <c r="V26" s="376" t="s">
        <v>61</v>
      </c>
      <c r="W26" s="376"/>
      <c r="X26" s="365">
        <f>SUM(X10:X25)</f>
        <v>115.8</v>
      </c>
      <c r="Y26" s="365"/>
      <c r="Z26" s="377"/>
      <c r="AA26" s="378"/>
      <c r="AB26" s="68">
        <f>SUM(AB10:AB25)</f>
        <v>115.8</v>
      </c>
      <c r="AC26" s="69">
        <f>SUM(AC10:AC25)</f>
        <v>448681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0.99</v>
      </c>
      <c r="E34" s="13">
        <v>1.02</v>
      </c>
      <c r="F34" s="91">
        <v>1.5</v>
      </c>
      <c r="G34" s="46">
        <f t="shared" si="5"/>
        <v>2.0099999999999998</v>
      </c>
      <c r="H34" s="79"/>
      <c r="I34" s="92" t="s">
        <v>77</v>
      </c>
      <c r="J34" s="81">
        <v>251</v>
      </c>
      <c r="K34" s="82">
        <v>835</v>
      </c>
      <c r="L34" s="83">
        <f t="shared" si="7"/>
        <v>1678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4.9000000000000004</v>
      </c>
      <c r="E35" s="13">
        <v>8.84</v>
      </c>
      <c r="F35" s="91">
        <v>6.5</v>
      </c>
      <c r="G35" s="46">
        <f t="shared" si="5"/>
        <v>13.74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43528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39.28</v>
      </c>
      <c r="E36" s="13">
        <v>38.6</v>
      </c>
      <c r="F36" s="91">
        <v>40.5</v>
      </c>
      <c r="G36" s="46">
        <f t="shared" si="5"/>
        <v>77.88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520628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45.17</v>
      </c>
      <c r="E37" s="62">
        <f>SUM(E28:E36)</f>
        <v>48.46</v>
      </c>
      <c r="F37" s="62"/>
      <c r="G37" s="62">
        <f>SUM(G28:G36)</f>
        <v>93.63</v>
      </c>
      <c r="H37" s="63"/>
      <c r="I37" s="13" t="s">
        <v>81</v>
      </c>
      <c r="J37" s="13"/>
      <c r="K37" s="13"/>
      <c r="L37" s="50">
        <f>SUM(L28:L36)</f>
        <v>565834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22118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22118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1260358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470799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0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0</v>
      </c>
      <c r="L47" s="129"/>
      <c r="O47" s="1"/>
      <c r="V47" s="109" t="s">
        <v>95</v>
      </c>
      <c r="W47" s="130">
        <f>AB10+AB11+AB16+AB19+AB22</f>
        <v>0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0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0</v>
      </c>
      <c r="L48" s="61"/>
      <c r="O48" s="1"/>
      <c r="V48" s="136" t="s">
        <v>73</v>
      </c>
      <c r="W48" s="130">
        <f>AB12+AB13+AB17+AB20+AB23</f>
        <v>0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0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173.54079999999999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161348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115.8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107664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173.54079999999999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161348</v>
      </c>
      <c r="N50" s="3"/>
      <c r="O50" s="1"/>
      <c r="V50" s="150" t="s">
        <v>97</v>
      </c>
      <c r="W50" s="151">
        <f>SUM(W47:W49)</f>
        <v>115.8</v>
      </c>
      <c r="X50" s="348" t="s">
        <v>98</v>
      </c>
      <c r="Y50" s="349"/>
      <c r="Z50" s="349"/>
      <c r="AA50" s="349"/>
      <c r="AB50" s="349"/>
      <c r="AC50" s="56">
        <f>IF(V2=75,0,AB49+AB48+AB47)</f>
        <v>107664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173.54079999999999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115.8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8.7799999999999998E-4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5.8600000000000004E-4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115.8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115.8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6.4300000000000002E-4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6.4300000000000002E-4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5.8600000000000004E-4</v>
      </c>
      <c r="AC58" s="56">
        <f>ROUND(Y58*AB58,0)</f>
        <v>2416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8.7799999999999998E-4</v>
      </c>
      <c r="L59" s="50">
        <f>ROUND(I59*K59,0)</f>
        <v>3620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5.8600000000000004E-4</v>
      </c>
      <c r="AC66" s="56">
        <f>ROUND(Y66*AB66,0)</f>
        <v>56710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8.7799999999999998E-4</v>
      </c>
      <c r="L67" s="50">
        <f>ROUND(I67*K67,0)</f>
        <v>84968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6.4300000000000002E-4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6.4300000000000002E-4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5.8600000000000004E-4</v>
      </c>
      <c r="AC69" s="56">
        <f>ROUND(Y69*AB69,0)</f>
        <v>-1417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8.7799999999999998E-4</v>
      </c>
      <c r="L70" s="327">
        <f>ROUND(I70*K70,0)</f>
        <v>-2123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5.8600000000000004E-4</v>
      </c>
      <c r="AC70" s="56">
        <f>ROUND(Y70*AB70,0)</f>
        <v>1099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8.7799999999999998E-4</v>
      </c>
      <c r="L71" s="50">
        <f>ROUND(I71*K71,0)</f>
        <v>1646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6.4300000000000002E-4</v>
      </c>
      <c r="AC71" s="56">
        <f>ROUND(Y71*AB71,0)</f>
        <v>9135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6.4300000000000002E-4</v>
      </c>
      <c r="L72" s="50">
        <f>ROUND(I72*K72,0)</f>
        <v>9135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91</v>
      </c>
      <c r="AA74" s="175" t="s">
        <v>128</v>
      </c>
      <c r="AB74" s="176">
        <f>+K75</f>
        <v>360</v>
      </c>
      <c r="AC74" s="56">
        <f>ROUND(AB74*Z74,0)</f>
        <v>32760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93</v>
      </c>
      <c r="E75" s="177">
        <v>89</v>
      </c>
      <c r="F75" s="177">
        <v>0</v>
      </c>
      <c r="G75" s="179">
        <f>IF(E75=0,D75,E75)</f>
        <v>89</v>
      </c>
      <c r="H75" s="180"/>
      <c r="I75" s="181">
        <f>AVERAGE(G75,D75)</f>
        <v>91</v>
      </c>
      <c r="J75" s="182" t="s">
        <v>128</v>
      </c>
      <c r="K75" s="183">
        <v>360</v>
      </c>
      <c r="L75" s="50">
        <f>ROUND(K75*I75,0)</f>
        <v>32760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5.8600000000000004E-4</v>
      </c>
      <c r="AC76" s="56">
        <f>ROUND(Y76*AB76,0)</f>
        <v>19515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8.7799999999999998E-4</v>
      </c>
      <c r="L77" s="50">
        <f>ROUND(I77*K77,0)</f>
        <v>29240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5.8600000000000004E-4</v>
      </c>
      <c r="AC77" s="56">
        <f>ROUND(Y77*AB77,0)</f>
        <v>399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8.7799999999999998E-4</v>
      </c>
      <c r="L78" s="50">
        <f>ROUND(I78*K78,0)</f>
        <v>598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699080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1581550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'2521'!AC81</f>
        <v>699080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699080</v>
      </c>
      <c r="L86" s="323">
        <f>IF(G26=0,0,IF(G26&gt;250,-(((250/G26)*K86)*IF(M86="H",0.02,0.05)),IF(M86="H",-0.02*K86,-0.05*K86)))</f>
        <v>-34954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1546596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1297389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1546596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1546596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1545783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26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224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225</v>
      </c>
      <c r="C123" s="224" t="s">
        <v>199</v>
      </c>
      <c r="K123" s="106"/>
    </row>
    <row r="124" spans="2:11" hidden="1" x14ac:dyDescent="0.3">
      <c r="B124" s="228" t="s">
        <v>226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1.15740695036948E-5</v>
      </c>
      <c r="C135" s="230"/>
      <c r="K135" s="106"/>
    </row>
    <row r="136" spans="2:14" hidden="1" x14ac:dyDescent="0.3">
      <c r="B136" s="231">
        <f>NvsEndTime</f>
        <v>41754.487696759301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1545809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787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D154"/>
  <sheetViews>
    <sheetView topLeftCell="B56" zoomScale="80" zoomScaleNormal="80" workbookViewId="0">
      <selection activeCell="R87" sqref="R87"/>
    </sheetView>
  </sheetViews>
  <sheetFormatPr defaultColWidth="8.6640625" defaultRowHeight="15.6" x14ac:dyDescent="0.3"/>
  <cols>
    <col min="1" max="1" width="11.33203125" style="1" hidden="1" customWidth="1"/>
    <col min="2" max="2" width="10.33203125" style="2" customWidth="1"/>
    <col min="3" max="3" width="29" style="1" customWidth="1"/>
    <col min="4" max="5" width="12.33203125" style="1" customWidth="1"/>
    <col min="6" max="6" width="12.33203125" style="1" hidden="1" customWidth="1"/>
    <col min="7" max="7" width="15.33203125" style="1" customWidth="1"/>
    <col min="8" max="8" width="6.6640625" style="1" customWidth="1"/>
    <col min="9" max="9" width="14" style="1" customWidth="1"/>
    <col min="10" max="10" width="12.6640625" style="1" customWidth="1"/>
    <col min="11" max="11" width="16.6640625" style="1" customWidth="1"/>
    <col min="12" max="12" width="21.44140625" style="1" customWidth="1"/>
    <col min="13" max="13" width="12.5546875" style="1" customWidth="1"/>
    <col min="14" max="14" width="10.5546875" style="1" hidden="1" customWidth="1"/>
    <col min="15" max="15" width="10.5546875" style="3" hidden="1" customWidth="1"/>
    <col min="16" max="16" width="35" style="1" hidden="1" customWidth="1"/>
    <col min="17" max="17" width="7.33203125" style="1" customWidth="1"/>
    <col min="18" max="18" width="8.6640625" style="1"/>
    <col min="19" max="21" width="0" style="1" hidden="1" customWidth="1"/>
    <col min="22" max="23" width="8.6640625" style="1"/>
    <col min="24" max="24" width="12.6640625" style="1" customWidth="1"/>
    <col min="25" max="27" width="8.6640625" style="1"/>
    <col min="28" max="28" width="13.33203125" style="1" bestFit="1" customWidth="1"/>
    <col min="29" max="29" width="15.5546875" style="1" bestFit="1" customWidth="1"/>
    <col min="30" max="16384" width="8.6640625" style="1"/>
  </cols>
  <sheetData>
    <row r="1" spans="1:30" ht="15.6" hidden="1" customHeight="1" thickBot="1" x14ac:dyDescent="0.35">
      <c r="A1" s="1" t="s">
        <v>0</v>
      </c>
      <c r="D1" s="1" t="s">
        <v>1</v>
      </c>
      <c r="E1" s="1" t="s">
        <v>2</v>
      </c>
      <c r="F1" s="1" t="s">
        <v>3</v>
      </c>
    </row>
    <row r="2" spans="1:30" ht="16.2" thickBot="1" x14ac:dyDescent="0.35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'2531'!B2</f>
        <v>50</v>
      </c>
      <c r="W2" s="391" t="s">
        <v>4</v>
      </c>
      <c r="X2" s="392"/>
      <c r="Y2" s="393"/>
      <c r="Z2" s="393"/>
      <c r="AA2" s="393"/>
      <c r="AB2" s="393"/>
      <c r="AC2" s="393"/>
      <c r="AD2" s="9"/>
    </row>
    <row r="3" spans="1:30" ht="20.399999999999999" x14ac:dyDescent="0.35">
      <c r="B3" s="10" t="str">
        <f>"Revenue Estimate Worksheet for "&amp;B124</f>
        <v>Revenue Estimate Worksheet for Potentials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394" t="s">
        <v>5</v>
      </c>
      <c r="W3" s="394"/>
      <c r="X3" s="394"/>
      <c r="Y3" s="394"/>
      <c r="Z3" s="394"/>
      <c r="AA3" s="394"/>
      <c r="AB3" s="394"/>
      <c r="AC3" s="394"/>
      <c r="AD3" s="12"/>
    </row>
    <row r="4" spans="1:30" ht="17.399999999999999" x14ac:dyDescent="0.3">
      <c r="B4" s="2" t="s">
        <v>380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395" t="str">
        <f>+Based_on_the_Second_Calculation_of_the_FEFP_2010_11</f>
        <v>Based on the Final Calculation of the FEFP 2013-14</v>
      </c>
      <c r="W4" s="395"/>
      <c r="X4" s="395"/>
      <c r="Y4" s="395"/>
      <c r="Z4" s="395"/>
      <c r="AA4" s="395"/>
      <c r="AB4" s="395"/>
      <c r="AC4" s="395"/>
      <c r="AD4" s="15"/>
    </row>
    <row r="5" spans="1:30" ht="18.75" customHeight="1" x14ac:dyDescent="0.3">
      <c r="B5" s="16" t="s">
        <v>6</v>
      </c>
      <c r="C5" s="16"/>
      <c r="D5" s="16"/>
      <c r="E5" s="16"/>
      <c r="F5" s="16"/>
      <c r="G5" s="17" t="s">
        <v>7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396" t="s">
        <v>6</v>
      </c>
      <c r="W5" s="396"/>
      <c r="X5" s="397" t="s">
        <v>7</v>
      </c>
      <c r="Y5" s="397"/>
      <c r="Z5" s="19"/>
      <c r="AA5" s="19"/>
      <c r="AB5" s="19"/>
      <c r="AC5" s="19"/>
      <c r="AD5" s="20"/>
    </row>
    <row r="6" spans="1:30" ht="21" customHeight="1" x14ac:dyDescent="0.3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398" t="s">
        <v>8</v>
      </c>
      <c r="W6" s="398"/>
      <c r="X6" s="398"/>
      <c r="Y6" s="398"/>
      <c r="Z6" s="398"/>
      <c r="AA6" s="398"/>
      <c r="AB6" s="398"/>
      <c r="AC6" s="398"/>
      <c r="AD6" s="22"/>
    </row>
    <row r="7" spans="1:30" ht="18" customHeight="1" x14ac:dyDescent="0.3">
      <c r="B7" s="23" t="s">
        <v>9</v>
      </c>
      <c r="C7" s="23"/>
      <c r="D7" s="23"/>
      <c r="E7" s="23"/>
      <c r="F7" s="23"/>
      <c r="G7" s="24">
        <v>3752.3</v>
      </c>
      <c r="H7" s="24"/>
      <c r="I7" s="23" t="s">
        <v>10</v>
      </c>
      <c r="J7" s="23"/>
      <c r="K7" s="25">
        <v>1.0326</v>
      </c>
      <c r="L7" s="25"/>
      <c r="O7" s="1"/>
      <c r="V7" s="384" t="s">
        <v>9</v>
      </c>
      <c r="W7" s="384"/>
      <c r="X7" s="385">
        <f>'2531'!G7</f>
        <v>3752.3</v>
      </c>
      <c r="Y7" s="385"/>
      <c r="Z7" s="386" t="s">
        <v>10</v>
      </c>
      <c r="AA7" s="386"/>
      <c r="AB7" s="387">
        <f>+K7</f>
        <v>1.0326</v>
      </c>
      <c r="AC7" s="387"/>
      <c r="AD7" s="9"/>
    </row>
    <row r="8" spans="1:30" ht="51" customHeight="1" x14ac:dyDescent="0.3">
      <c r="B8" s="26" t="s">
        <v>11</v>
      </c>
      <c r="C8" s="26"/>
      <c r="D8" s="27" t="s">
        <v>12</v>
      </c>
      <c r="E8" s="27" t="s">
        <v>13</v>
      </c>
      <c r="F8" s="27"/>
      <c r="G8" s="28" t="s">
        <v>14</v>
      </c>
      <c r="H8" s="29"/>
      <c r="I8" s="30" t="s">
        <v>15</v>
      </c>
      <c r="J8" s="31"/>
      <c r="K8" s="32" t="s">
        <v>16</v>
      </c>
      <c r="L8" s="33" t="s">
        <v>17</v>
      </c>
      <c r="N8" s="1" t="s">
        <v>18</v>
      </c>
      <c r="O8" s="1" t="s">
        <v>19</v>
      </c>
      <c r="V8" s="388" t="s">
        <v>11</v>
      </c>
      <c r="W8" s="388"/>
      <c r="X8" s="389" t="s">
        <v>14</v>
      </c>
      <c r="Y8" s="389"/>
      <c r="Z8" s="390" t="s">
        <v>15</v>
      </c>
      <c r="AA8" s="390"/>
      <c r="AB8" s="34" t="s">
        <v>16</v>
      </c>
      <c r="AC8" s="35" t="s">
        <v>20</v>
      </c>
      <c r="AD8" s="9"/>
    </row>
    <row r="9" spans="1:30" ht="14.25" customHeight="1" x14ac:dyDescent="0.3">
      <c r="B9" s="36" t="s">
        <v>21</v>
      </c>
      <c r="C9" s="36"/>
      <c r="D9" s="36"/>
      <c r="E9" s="36"/>
      <c r="F9" s="36"/>
      <c r="G9" s="37" t="s">
        <v>22</v>
      </c>
      <c r="H9" s="38"/>
      <c r="I9" s="39" t="s">
        <v>23</v>
      </c>
      <c r="J9" s="40"/>
      <c r="K9" s="41" t="s">
        <v>24</v>
      </c>
      <c r="L9" s="42" t="s">
        <v>25</v>
      </c>
      <c r="O9" s="1"/>
      <c r="V9" s="379" t="s">
        <v>21</v>
      </c>
      <c r="W9" s="379"/>
      <c r="X9" s="380" t="s">
        <v>22</v>
      </c>
      <c r="Y9" s="380"/>
      <c r="Z9" s="381" t="s">
        <v>23</v>
      </c>
      <c r="AA9" s="381"/>
      <c r="AB9" s="43" t="s">
        <v>24</v>
      </c>
      <c r="AC9" s="44" t="s">
        <v>25</v>
      </c>
      <c r="AD9" s="9"/>
    </row>
    <row r="10" spans="1:30" x14ac:dyDescent="0.3">
      <c r="A10" s="1" t="s">
        <v>26</v>
      </c>
      <c r="B10" s="45" t="s">
        <v>27</v>
      </c>
      <c r="C10" s="45"/>
      <c r="D10" s="45">
        <v>0</v>
      </c>
      <c r="E10" s="45">
        <v>0</v>
      </c>
      <c r="F10" s="45">
        <v>0</v>
      </c>
      <c r="G10" s="46">
        <f>D10+E10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P10" s="53"/>
      <c r="Q10" s="54"/>
      <c r="V10" s="382" t="s">
        <v>27</v>
      </c>
      <c r="W10" s="382"/>
      <c r="X10" s="374">
        <f>IF('2531'!K$84=1,'2531'!G10,0)</f>
        <v>0</v>
      </c>
      <c r="Y10" s="374"/>
      <c r="Z10" s="383">
        <v>1</v>
      </c>
      <c r="AA10" s="383"/>
      <c r="AB10" s="55">
        <f t="shared" ref="AB10:AB25" si="0">ROUND(X10*Z10,4)</f>
        <v>0</v>
      </c>
      <c r="AC10" s="56">
        <f t="shared" ref="AC10:AC25" si="1">ROUND(ROUND(AB10*$X$7,4)*($AB$7),0)</f>
        <v>0</v>
      </c>
      <c r="AD10" s="9">
        <v>1</v>
      </c>
    </row>
    <row r="11" spans="1:30" x14ac:dyDescent="0.3">
      <c r="A11" s="1" t="s">
        <v>28</v>
      </c>
      <c r="B11" s="13" t="s">
        <v>29</v>
      </c>
      <c r="C11" s="13"/>
      <c r="D11" s="13">
        <v>0</v>
      </c>
      <c r="E11" s="13">
        <v>0</v>
      </c>
      <c r="F11" s="13">
        <v>0</v>
      </c>
      <c r="G11" s="46">
        <f t="shared" ref="G11:G25" si="2">D11+E11</f>
        <v>0</v>
      </c>
      <c r="H11" s="47"/>
      <c r="I11" s="57">
        <f>I10</f>
        <v>1.125</v>
      </c>
      <c r="J11" s="57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8" t="s">
        <v>30</v>
      </c>
      <c r="P11" s="53"/>
      <c r="Q11" s="54"/>
      <c r="V11" s="335" t="s">
        <v>29</v>
      </c>
      <c r="W11" s="335"/>
      <c r="X11" s="374">
        <f>IF('2531'!K$84=1,'2531'!G11,0)</f>
        <v>0</v>
      </c>
      <c r="Y11" s="374"/>
      <c r="Z11" s="375">
        <v>1</v>
      </c>
      <c r="AA11" s="375"/>
      <c r="AB11" s="55">
        <f t="shared" si="0"/>
        <v>0</v>
      </c>
      <c r="AC11" s="56">
        <f t="shared" si="1"/>
        <v>0</v>
      </c>
      <c r="AD11" s="9"/>
    </row>
    <row r="12" spans="1:30" x14ac:dyDescent="0.3">
      <c r="A12" s="1" t="s">
        <v>31</v>
      </c>
      <c r="B12" s="13" t="s">
        <v>32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7">
        <v>1</v>
      </c>
      <c r="J12" s="57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P12" s="53"/>
      <c r="Q12" s="54"/>
      <c r="V12" s="335" t="s">
        <v>32</v>
      </c>
      <c r="W12" s="335"/>
      <c r="X12" s="374">
        <f>IF('2531'!K$84=1,'2531'!G12,0)</f>
        <v>0</v>
      </c>
      <c r="Y12" s="374"/>
      <c r="Z12" s="375">
        <v>1</v>
      </c>
      <c r="AA12" s="375"/>
      <c r="AB12" s="55">
        <f t="shared" si="0"/>
        <v>0</v>
      </c>
      <c r="AC12" s="56">
        <f t="shared" si="1"/>
        <v>0</v>
      </c>
      <c r="AD12" s="9"/>
    </row>
    <row r="13" spans="1:30" x14ac:dyDescent="0.3">
      <c r="A13" s="1" t="s">
        <v>33</v>
      </c>
      <c r="B13" s="13" t="s">
        <v>34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7">
        <f>I12</f>
        <v>1</v>
      </c>
      <c r="J13" s="57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8" t="s">
        <v>35</v>
      </c>
      <c r="P13" s="53"/>
      <c r="Q13" s="54"/>
      <c r="V13" s="335" t="s">
        <v>34</v>
      </c>
      <c r="W13" s="335"/>
      <c r="X13" s="374">
        <f>IF('2531'!K$84=1,'2531'!G13,0)</f>
        <v>0</v>
      </c>
      <c r="Y13" s="374"/>
      <c r="Z13" s="375">
        <v>1</v>
      </c>
      <c r="AA13" s="375"/>
      <c r="AB13" s="55">
        <f t="shared" si="0"/>
        <v>0</v>
      </c>
      <c r="AC13" s="56">
        <f t="shared" si="1"/>
        <v>0</v>
      </c>
      <c r="AD13" s="9"/>
    </row>
    <row r="14" spans="1:30" x14ac:dyDescent="0.3">
      <c r="A14" s="1" t="s">
        <v>36</v>
      </c>
      <c r="B14" s="13" t="s">
        <v>37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7">
        <v>1.0109999999999999</v>
      </c>
      <c r="J14" s="57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P14" s="53"/>
      <c r="Q14" s="54"/>
      <c r="V14" s="335" t="s">
        <v>37</v>
      </c>
      <c r="W14" s="335"/>
      <c r="X14" s="374">
        <f>IF('2531'!K$84=1,'2531'!G14,0)</f>
        <v>0</v>
      </c>
      <c r="Y14" s="374"/>
      <c r="Z14" s="375">
        <v>1</v>
      </c>
      <c r="AA14" s="375"/>
      <c r="AB14" s="55">
        <f t="shared" si="0"/>
        <v>0</v>
      </c>
      <c r="AC14" s="56">
        <f t="shared" si="1"/>
        <v>0</v>
      </c>
      <c r="AD14" s="9"/>
    </row>
    <row r="15" spans="1:30" x14ac:dyDescent="0.3">
      <c r="A15" s="1" t="s">
        <v>38</v>
      </c>
      <c r="B15" s="13" t="s">
        <v>39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7">
        <f>I14</f>
        <v>1.0109999999999999</v>
      </c>
      <c r="J15" s="57"/>
      <c r="K15" s="49">
        <f t="shared" si="3"/>
        <v>0</v>
      </c>
      <c r="L15" s="59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8" t="s">
        <v>40</v>
      </c>
      <c r="P15" s="53"/>
      <c r="Q15" s="54"/>
      <c r="V15" s="335" t="s">
        <v>39</v>
      </c>
      <c r="W15" s="335"/>
      <c r="X15" s="374">
        <f>IF('2531'!K$84=1,'2531'!G15,0)</f>
        <v>0</v>
      </c>
      <c r="Y15" s="374"/>
      <c r="Z15" s="375">
        <v>1</v>
      </c>
      <c r="AA15" s="375"/>
      <c r="AB15" s="55">
        <f t="shared" si="0"/>
        <v>0</v>
      </c>
      <c r="AC15" s="60">
        <f t="shared" si="1"/>
        <v>0</v>
      </c>
      <c r="AD15" s="9"/>
    </row>
    <row r="16" spans="1:30" ht="16.2" x14ac:dyDescent="0.35">
      <c r="A16" s="1" t="s">
        <v>41</v>
      </c>
      <c r="B16" s="13" t="s">
        <v>42</v>
      </c>
      <c r="C16" s="13"/>
      <c r="D16" s="13">
        <v>2</v>
      </c>
      <c r="E16" s="13">
        <v>3.04</v>
      </c>
      <c r="F16" s="13">
        <v>2.75</v>
      </c>
      <c r="G16" s="46">
        <f t="shared" si="2"/>
        <v>5.04</v>
      </c>
      <c r="H16" s="47"/>
      <c r="I16" s="57">
        <v>3.5579999999999998</v>
      </c>
      <c r="J16" s="57"/>
      <c r="K16" s="49">
        <f t="shared" si="3"/>
        <v>17.932300000000001</v>
      </c>
      <c r="L16" s="50">
        <f t="shared" si="4"/>
        <v>69481</v>
      </c>
      <c r="N16" s="51">
        <v>5101</v>
      </c>
      <c r="O16" s="53">
        <v>254</v>
      </c>
      <c r="P16" s="53"/>
      <c r="Q16" s="54"/>
      <c r="V16" s="335" t="s">
        <v>42</v>
      </c>
      <c r="W16" s="335"/>
      <c r="X16" s="374">
        <f>IF('2531'!K$84=1,'2531'!G16,0)</f>
        <v>5.04</v>
      </c>
      <c r="Y16" s="374"/>
      <c r="Z16" s="375">
        <v>1</v>
      </c>
      <c r="AA16" s="375"/>
      <c r="AB16" s="55">
        <f t="shared" si="0"/>
        <v>5.04</v>
      </c>
      <c r="AC16" s="56">
        <f t="shared" si="1"/>
        <v>19528</v>
      </c>
      <c r="AD16" s="9"/>
    </row>
    <row r="17" spans="1:30" ht="16.2" x14ac:dyDescent="0.35">
      <c r="A17" s="1" t="s">
        <v>43</v>
      </c>
      <c r="B17" s="13" t="s">
        <v>44</v>
      </c>
      <c r="C17" s="13"/>
      <c r="D17" s="13">
        <v>0</v>
      </c>
      <c r="E17" s="13">
        <v>0</v>
      </c>
      <c r="F17" s="13">
        <v>2.75</v>
      </c>
      <c r="G17" s="46">
        <f t="shared" si="2"/>
        <v>0</v>
      </c>
      <c r="H17" s="47"/>
      <c r="I17" s="57">
        <f>I16</f>
        <v>3.5579999999999998</v>
      </c>
      <c r="J17" s="57"/>
      <c r="K17" s="49">
        <f t="shared" si="3"/>
        <v>0</v>
      </c>
      <c r="L17" s="50">
        <f t="shared" si="4"/>
        <v>0</v>
      </c>
      <c r="N17" s="51">
        <v>5102</v>
      </c>
      <c r="O17" s="54">
        <v>254</v>
      </c>
      <c r="P17" s="53"/>
      <c r="Q17" s="54"/>
      <c r="V17" s="335" t="s">
        <v>44</v>
      </c>
      <c r="W17" s="335"/>
      <c r="X17" s="374">
        <f>IF('2531'!K$84=1,'2531'!G17,0)</f>
        <v>0</v>
      </c>
      <c r="Y17" s="374"/>
      <c r="Z17" s="375">
        <v>1</v>
      </c>
      <c r="AA17" s="375"/>
      <c r="AB17" s="55">
        <f t="shared" si="0"/>
        <v>0</v>
      </c>
      <c r="AC17" s="56">
        <f t="shared" si="1"/>
        <v>0</v>
      </c>
      <c r="AD17" s="9"/>
    </row>
    <row r="18" spans="1:30" ht="16.2" x14ac:dyDescent="0.35">
      <c r="A18" s="1" t="s">
        <v>45</v>
      </c>
      <c r="B18" s="13" t="s">
        <v>46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7">
        <f>I17</f>
        <v>3.5579999999999998</v>
      </c>
      <c r="J18" s="57"/>
      <c r="K18" s="49">
        <f t="shared" si="3"/>
        <v>0</v>
      </c>
      <c r="L18" s="50">
        <f t="shared" si="4"/>
        <v>0</v>
      </c>
      <c r="N18" s="51">
        <v>5103</v>
      </c>
      <c r="O18" s="54">
        <v>254</v>
      </c>
      <c r="P18" s="53"/>
      <c r="Q18" s="54"/>
      <c r="V18" s="335" t="s">
        <v>46</v>
      </c>
      <c r="W18" s="335"/>
      <c r="X18" s="374">
        <f>IF('2531'!K$84=1,'2531'!G18,0)</f>
        <v>0</v>
      </c>
      <c r="Y18" s="374"/>
      <c r="Z18" s="375">
        <v>1</v>
      </c>
      <c r="AA18" s="375"/>
      <c r="AB18" s="55">
        <f t="shared" si="0"/>
        <v>0</v>
      </c>
      <c r="AC18" s="56">
        <f t="shared" si="1"/>
        <v>0</v>
      </c>
      <c r="AD18" s="9"/>
    </row>
    <row r="19" spans="1:30" ht="15" customHeight="1" x14ac:dyDescent="0.35">
      <c r="A19" s="1" t="s">
        <v>47</v>
      </c>
      <c r="B19" s="13" t="s">
        <v>48</v>
      </c>
      <c r="C19" s="13"/>
      <c r="D19" s="13">
        <v>8</v>
      </c>
      <c r="E19" s="13">
        <v>8.5</v>
      </c>
      <c r="F19" s="13">
        <v>13.05</v>
      </c>
      <c r="G19" s="46">
        <f t="shared" si="2"/>
        <v>16.5</v>
      </c>
      <c r="H19" s="47"/>
      <c r="I19" s="57">
        <v>5.0890000000000004</v>
      </c>
      <c r="J19" s="57"/>
      <c r="K19" s="49">
        <f t="shared" si="3"/>
        <v>83.968500000000006</v>
      </c>
      <c r="L19" s="50">
        <f t="shared" si="4"/>
        <v>325346</v>
      </c>
      <c r="N19" s="51">
        <v>5101</v>
      </c>
      <c r="O19" s="53">
        <v>255</v>
      </c>
      <c r="P19" s="53"/>
      <c r="Q19" s="54"/>
      <c r="V19" s="335" t="s">
        <v>48</v>
      </c>
      <c r="W19" s="335"/>
      <c r="X19" s="374">
        <f>IF('2531'!K$84=1,'2531'!G19,0)</f>
        <v>16.5</v>
      </c>
      <c r="Y19" s="374"/>
      <c r="Z19" s="375">
        <v>1</v>
      </c>
      <c r="AA19" s="375"/>
      <c r="AB19" s="55">
        <f t="shared" si="0"/>
        <v>16.5</v>
      </c>
      <c r="AC19" s="56">
        <f t="shared" si="1"/>
        <v>63931</v>
      </c>
      <c r="AD19" s="9"/>
    </row>
    <row r="20" spans="1:30" ht="15" customHeight="1" x14ac:dyDescent="0.35">
      <c r="A20" s="1" t="s">
        <v>49</v>
      </c>
      <c r="B20" s="13" t="s">
        <v>50</v>
      </c>
      <c r="C20" s="13"/>
      <c r="D20" s="13">
        <v>2.5</v>
      </c>
      <c r="E20" s="13">
        <v>2.5</v>
      </c>
      <c r="F20" s="13">
        <v>13.05</v>
      </c>
      <c r="G20" s="46">
        <f t="shared" si="2"/>
        <v>5</v>
      </c>
      <c r="H20" s="47"/>
      <c r="I20" s="57">
        <f>I19</f>
        <v>5.0890000000000004</v>
      </c>
      <c r="J20" s="57"/>
      <c r="K20" s="49">
        <f t="shared" si="3"/>
        <v>25.445</v>
      </c>
      <c r="L20" s="50">
        <f t="shared" si="4"/>
        <v>98590</v>
      </c>
      <c r="N20" s="51">
        <v>5102</v>
      </c>
      <c r="O20" s="54">
        <v>255</v>
      </c>
      <c r="P20" s="53"/>
      <c r="Q20" s="54"/>
      <c r="V20" s="335" t="s">
        <v>50</v>
      </c>
      <c r="W20" s="335"/>
      <c r="X20" s="374">
        <f>IF('2531'!K$84=1,'2531'!G20,0)</f>
        <v>5</v>
      </c>
      <c r="Y20" s="374"/>
      <c r="Z20" s="375">
        <v>1</v>
      </c>
      <c r="AA20" s="375"/>
      <c r="AB20" s="55">
        <f t="shared" si="0"/>
        <v>5</v>
      </c>
      <c r="AC20" s="56">
        <f t="shared" si="1"/>
        <v>19373</v>
      </c>
      <c r="AD20" s="9"/>
    </row>
    <row r="21" spans="1:30" ht="15" customHeight="1" x14ac:dyDescent="0.35">
      <c r="A21" s="1" t="s">
        <v>51</v>
      </c>
      <c r="B21" s="13" t="s">
        <v>52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7">
        <f>I20</f>
        <v>5.0890000000000004</v>
      </c>
      <c r="J21" s="57"/>
      <c r="K21" s="49">
        <f t="shared" si="3"/>
        <v>0</v>
      </c>
      <c r="L21" s="50">
        <f t="shared" si="4"/>
        <v>0</v>
      </c>
      <c r="N21" s="51">
        <v>5103</v>
      </c>
      <c r="O21" s="54">
        <v>255</v>
      </c>
      <c r="P21" s="53"/>
      <c r="Q21" s="54"/>
      <c r="V21" s="335" t="s">
        <v>52</v>
      </c>
      <c r="W21" s="335"/>
      <c r="X21" s="374">
        <f>IF('2531'!K$84=1,'2531'!G21,0)</f>
        <v>0</v>
      </c>
      <c r="Y21" s="374"/>
      <c r="Z21" s="375">
        <v>1</v>
      </c>
      <c r="AA21" s="375"/>
      <c r="AB21" s="55">
        <f t="shared" si="0"/>
        <v>0</v>
      </c>
      <c r="AC21" s="56">
        <f t="shared" si="1"/>
        <v>0</v>
      </c>
      <c r="AD21" s="9"/>
    </row>
    <row r="22" spans="1:30" ht="16.2" x14ac:dyDescent="0.35">
      <c r="A22" s="1" t="s">
        <v>53</v>
      </c>
      <c r="B22" s="13" t="s">
        <v>54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7">
        <v>1.145</v>
      </c>
      <c r="J22" s="57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P22" s="53"/>
      <c r="Q22" s="54"/>
      <c r="V22" s="335" t="s">
        <v>54</v>
      </c>
      <c r="W22" s="335"/>
      <c r="X22" s="374">
        <f>IF('2531'!K$84=1,'2531'!G22,0)</f>
        <v>0</v>
      </c>
      <c r="Y22" s="374"/>
      <c r="Z22" s="375">
        <v>1</v>
      </c>
      <c r="AA22" s="375"/>
      <c r="AB22" s="55">
        <f t="shared" si="0"/>
        <v>0</v>
      </c>
      <c r="AC22" s="56">
        <f t="shared" si="1"/>
        <v>0</v>
      </c>
      <c r="AD22" s="9"/>
    </row>
    <row r="23" spans="1:30" ht="16.2" x14ac:dyDescent="0.35">
      <c r="A23" s="1" t="s">
        <v>55</v>
      </c>
      <c r="B23" s="13" t="s">
        <v>56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7">
        <f>I22</f>
        <v>1.145</v>
      </c>
      <c r="J23" s="57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P23" s="53"/>
      <c r="Q23" s="54"/>
      <c r="V23" s="335" t="s">
        <v>56</v>
      </c>
      <c r="W23" s="335"/>
      <c r="X23" s="374">
        <f>IF('2531'!K$84=1,'2531'!G23,0)</f>
        <v>0</v>
      </c>
      <c r="Y23" s="374"/>
      <c r="Z23" s="375">
        <v>1</v>
      </c>
      <c r="AA23" s="375"/>
      <c r="AB23" s="55">
        <f t="shared" si="0"/>
        <v>0</v>
      </c>
      <c r="AC23" s="56">
        <f t="shared" si="1"/>
        <v>0</v>
      </c>
      <c r="AD23" s="9"/>
    </row>
    <row r="24" spans="1:30" ht="16.2" x14ac:dyDescent="0.35">
      <c r="A24" s="1" t="s">
        <v>57</v>
      </c>
      <c r="B24" s="13" t="s">
        <v>58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7">
        <f>I23</f>
        <v>1.145</v>
      </c>
      <c r="J24" s="57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P24" s="53"/>
      <c r="Q24" s="54"/>
      <c r="V24" s="335" t="s">
        <v>58</v>
      </c>
      <c r="W24" s="335"/>
      <c r="X24" s="374">
        <f>IF('2531'!K$84=1,'2531'!G24,0)</f>
        <v>0</v>
      </c>
      <c r="Y24" s="374"/>
      <c r="Z24" s="375">
        <v>1</v>
      </c>
      <c r="AA24" s="375"/>
      <c r="AB24" s="55">
        <f t="shared" si="0"/>
        <v>0</v>
      </c>
      <c r="AC24" s="56">
        <f t="shared" si="1"/>
        <v>0</v>
      </c>
      <c r="AD24" s="9"/>
    </row>
    <row r="25" spans="1:30" ht="16.8" thickBot="1" x14ac:dyDescent="0.4">
      <c r="A25" s="1" t="s">
        <v>59</v>
      </c>
      <c r="B25" s="13" t="s">
        <v>60</v>
      </c>
      <c r="C25" s="13"/>
      <c r="D25" s="13">
        <v>0</v>
      </c>
      <c r="E25" s="13">
        <v>0</v>
      </c>
      <c r="F25" s="13">
        <v>0</v>
      </c>
      <c r="G25" s="46">
        <f t="shared" si="2"/>
        <v>0</v>
      </c>
      <c r="H25" s="47"/>
      <c r="I25" s="57">
        <v>1.0109999999999999</v>
      </c>
      <c r="J25" s="57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P25" s="53"/>
      <c r="Q25" s="54"/>
      <c r="V25" s="335" t="s">
        <v>60</v>
      </c>
      <c r="W25" s="335"/>
      <c r="X25" s="374">
        <f>IF('2531'!K$84=1,'2531'!G25,0)</f>
        <v>0</v>
      </c>
      <c r="Y25" s="374"/>
      <c r="Z25" s="375">
        <v>1</v>
      </c>
      <c r="AA25" s="375"/>
      <c r="AB25" s="55">
        <f t="shared" si="0"/>
        <v>0</v>
      </c>
      <c r="AC25" s="56">
        <f t="shared" si="1"/>
        <v>0</v>
      </c>
      <c r="AD25" s="9"/>
    </row>
    <row r="26" spans="1:30" ht="20.25" customHeight="1" thickBot="1" x14ac:dyDescent="0.35">
      <c r="B26" s="61" t="s">
        <v>61</v>
      </c>
      <c r="C26" s="61"/>
      <c r="D26" s="62">
        <f>SUM(D10:D25)</f>
        <v>12.5</v>
      </c>
      <c r="E26" s="62">
        <f>SUM(E10:E25)</f>
        <v>14.04</v>
      </c>
      <c r="F26" s="62"/>
      <c r="G26" s="62">
        <f>SUM(G10:G25)</f>
        <v>26.54</v>
      </c>
      <c r="H26" s="63"/>
      <c r="I26" s="63"/>
      <c r="J26" s="64"/>
      <c r="K26" s="65">
        <f>SUM(K10:K25)</f>
        <v>127.3458</v>
      </c>
      <c r="L26" s="66">
        <f>SUM(L10:L25)</f>
        <v>493417</v>
      </c>
      <c r="N26" s="54"/>
      <c r="O26" s="67"/>
      <c r="P26" s="54"/>
      <c r="Q26" s="54"/>
      <c r="V26" s="376" t="s">
        <v>61</v>
      </c>
      <c r="W26" s="376"/>
      <c r="X26" s="365">
        <f>SUM(X10:X25)</f>
        <v>26.54</v>
      </c>
      <c r="Y26" s="365"/>
      <c r="Z26" s="377"/>
      <c r="AA26" s="378"/>
      <c r="AB26" s="68">
        <f>SUM(AB10:AB25)</f>
        <v>26.54</v>
      </c>
      <c r="AC26" s="69">
        <f>SUM(AC10:AC25)</f>
        <v>102832</v>
      </c>
      <c r="AD26" s="9"/>
    </row>
    <row r="27" spans="1:30" ht="51.75" customHeight="1" x14ac:dyDescent="0.3">
      <c r="B27" s="61" t="s">
        <v>62</v>
      </c>
      <c r="C27" s="61"/>
      <c r="D27" s="70" t="s">
        <v>12</v>
      </c>
      <c r="E27" s="70" t="s">
        <v>13</v>
      </c>
      <c r="F27" s="27"/>
      <c r="G27" s="71" t="s">
        <v>63</v>
      </c>
      <c r="H27" s="72"/>
      <c r="I27" s="73" t="s">
        <v>64</v>
      </c>
      <c r="J27" s="73" t="s">
        <v>65</v>
      </c>
      <c r="K27" s="74" t="s">
        <v>66</v>
      </c>
      <c r="N27" s="54"/>
      <c r="O27" s="67"/>
      <c r="P27" s="54"/>
      <c r="Q27" s="54"/>
      <c r="V27" s="346" t="s">
        <v>62</v>
      </c>
      <c r="W27" s="346"/>
      <c r="X27" s="366" t="s">
        <v>63</v>
      </c>
      <c r="Y27" s="366"/>
      <c r="Z27" s="75" t="s">
        <v>64</v>
      </c>
      <c r="AA27" s="76" t="s">
        <v>65</v>
      </c>
      <c r="AB27" s="77" t="s">
        <v>66</v>
      </c>
      <c r="AC27" s="9"/>
      <c r="AD27" s="9"/>
    </row>
    <row r="28" spans="1:30" ht="15.75" customHeight="1" x14ac:dyDescent="0.3">
      <c r="A28" s="1" t="s">
        <v>67</v>
      </c>
      <c r="B28" s="367" t="s">
        <v>68</v>
      </c>
      <c r="C28" s="368"/>
      <c r="D28" s="13">
        <v>0</v>
      </c>
      <c r="E28" s="13">
        <v>0</v>
      </c>
      <c r="F28" s="78">
        <v>0</v>
      </c>
      <c r="G28" s="46">
        <f t="shared" ref="G28:G36" si="5">D28+E28</f>
        <v>0</v>
      </c>
      <c r="H28" s="79"/>
      <c r="I28" s="80" t="s">
        <v>69</v>
      </c>
      <c r="J28" s="81">
        <v>251</v>
      </c>
      <c r="K28" s="82">
        <v>1047</v>
      </c>
      <c r="L28" s="83">
        <f>ROUND(G28*K28,0)</f>
        <v>0</v>
      </c>
      <c r="N28" s="84">
        <v>5101</v>
      </c>
      <c r="O28" s="54">
        <v>251</v>
      </c>
      <c r="P28" s="85"/>
      <c r="Q28" s="86"/>
      <c r="V28" s="373" t="s">
        <v>68</v>
      </c>
      <c r="W28" s="373"/>
      <c r="X28" s="362"/>
      <c r="Y28" s="362"/>
      <c r="Z28" s="87" t="s">
        <v>69</v>
      </c>
      <c r="AA28" s="88">
        <v>251</v>
      </c>
      <c r="AB28" s="89">
        <f>+K28</f>
        <v>1047</v>
      </c>
      <c r="AC28" s="90">
        <f t="shared" ref="AC28:AC36" si="6">ROUND(X28*AB28,0)</f>
        <v>0</v>
      </c>
      <c r="AD28" s="9"/>
    </row>
    <row r="29" spans="1:30" x14ac:dyDescent="0.3">
      <c r="A29" s="1" t="s">
        <v>70</v>
      </c>
      <c r="B29" s="369"/>
      <c r="C29" s="370"/>
      <c r="D29" s="13">
        <v>0</v>
      </c>
      <c r="E29" s="13">
        <v>0</v>
      </c>
      <c r="F29" s="91">
        <v>0</v>
      </c>
      <c r="G29" s="46">
        <f t="shared" si="5"/>
        <v>0</v>
      </c>
      <c r="H29" s="79"/>
      <c r="I29" s="81" t="s">
        <v>69</v>
      </c>
      <c r="J29" s="81">
        <v>252</v>
      </c>
      <c r="K29" s="82">
        <v>3380</v>
      </c>
      <c r="L29" s="83">
        <f t="shared" ref="L29:L36" si="7">ROUND(G29*K29,0)</f>
        <v>0</v>
      </c>
      <c r="N29" s="84">
        <v>5101</v>
      </c>
      <c r="O29" s="54">
        <v>252</v>
      </c>
      <c r="P29" s="85"/>
      <c r="Q29" s="86"/>
      <c r="V29" s="373"/>
      <c r="W29" s="373"/>
      <c r="X29" s="362"/>
      <c r="Y29" s="362"/>
      <c r="Z29" s="88" t="s">
        <v>69</v>
      </c>
      <c r="AA29" s="88">
        <v>252</v>
      </c>
      <c r="AB29" s="89">
        <f t="shared" ref="AB29:AB36" si="8">+K29</f>
        <v>3380</v>
      </c>
      <c r="AC29" s="90">
        <f t="shared" si="6"/>
        <v>0</v>
      </c>
      <c r="AD29" s="9"/>
    </row>
    <row r="30" spans="1:30" x14ac:dyDescent="0.3">
      <c r="A30" s="1" t="s">
        <v>71</v>
      </c>
      <c r="B30" s="369"/>
      <c r="C30" s="370"/>
      <c r="D30" s="13">
        <v>0</v>
      </c>
      <c r="E30" s="13">
        <v>0</v>
      </c>
      <c r="F30" s="91">
        <v>0</v>
      </c>
      <c r="G30" s="46">
        <f t="shared" si="5"/>
        <v>0</v>
      </c>
      <c r="H30" s="79"/>
      <c r="I30" s="81" t="s">
        <v>69</v>
      </c>
      <c r="J30" s="81">
        <v>253</v>
      </c>
      <c r="K30" s="82">
        <v>6896</v>
      </c>
      <c r="L30" s="83">
        <f t="shared" si="7"/>
        <v>0</v>
      </c>
      <c r="N30" s="84">
        <v>5101</v>
      </c>
      <c r="O30" s="54">
        <v>253</v>
      </c>
      <c r="P30" s="85"/>
      <c r="Q30" s="67"/>
      <c r="V30" s="373"/>
      <c r="W30" s="373"/>
      <c r="X30" s="362"/>
      <c r="Y30" s="362"/>
      <c r="Z30" s="88" t="s">
        <v>69</v>
      </c>
      <c r="AA30" s="88">
        <v>253</v>
      </c>
      <c r="AB30" s="89">
        <f t="shared" si="8"/>
        <v>6896</v>
      </c>
      <c r="AC30" s="90">
        <f t="shared" si="6"/>
        <v>0</v>
      </c>
      <c r="AD30" s="9"/>
    </row>
    <row r="31" spans="1:30" x14ac:dyDescent="0.3">
      <c r="A31" s="1" t="s">
        <v>72</v>
      </c>
      <c r="B31" s="369"/>
      <c r="C31" s="370"/>
      <c r="D31" s="13">
        <v>0</v>
      </c>
      <c r="E31" s="13">
        <v>0</v>
      </c>
      <c r="F31" s="91">
        <v>0</v>
      </c>
      <c r="G31" s="46">
        <f t="shared" si="5"/>
        <v>0</v>
      </c>
      <c r="H31" s="79"/>
      <c r="I31" s="92" t="s">
        <v>73</v>
      </c>
      <c r="J31" s="81">
        <v>251</v>
      </c>
      <c r="K31" s="82">
        <v>1173</v>
      </c>
      <c r="L31" s="83">
        <f t="shared" si="7"/>
        <v>0</v>
      </c>
      <c r="N31" s="84">
        <v>5102</v>
      </c>
      <c r="O31" s="54">
        <v>251</v>
      </c>
      <c r="P31" s="85"/>
      <c r="Q31" s="67"/>
      <c r="V31" s="373"/>
      <c r="W31" s="373"/>
      <c r="X31" s="362"/>
      <c r="Y31" s="362"/>
      <c r="Z31" s="93" t="s">
        <v>73</v>
      </c>
      <c r="AA31" s="88">
        <v>251</v>
      </c>
      <c r="AB31" s="89">
        <f t="shared" si="8"/>
        <v>1173</v>
      </c>
      <c r="AC31" s="90">
        <f t="shared" si="6"/>
        <v>0</v>
      </c>
      <c r="AD31" s="9"/>
    </row>
    <row r="32" spans="1:30" x14ac:dyDescent="0.3">
      <c r="A32" s="1" t="s">
        <v>74</v>
      </c>
      <c r="B32" s="369"/>
      <c r="C32" s="370"/>
      <c r="D32" s="13">
        <v>0</v>
      </c>
      <c r="E32" s="13">
        <v>0</v>
      </c>
      <c r="F32" s="91">
        <v>0</v>
      </c>
      <c r="G32" s="46">
        <f t="shared" si="5"/>
        <v>0</v>
      </c>
      <c r="H32" s="79"/>
      <c r="I32" s="92" t="s">
        <v>73</v>
      </c>
      <c r="J32" s="81">
        <v>252</v>
      </c>
      <c r="K32" s="82">
        <v>3506</v>
      </c>
      <c r="L32" s="83">
        <f t="shared" si="7"/>
        <v>0</v>
      </c>
      <c r="N32" s="84">
        <v>5102</v>
      </c>
      <c r="O32" s="54">
        <v>252</v>
      </c>
      <c r="P32" s="85"/>
      <c r="Q32" s="54"/>
      <c r="V32" s="373"/>
      <c r="W32" s="373"/>
      <c r="X32" s="362"/>
      <c r="Y32" s="362"/>
      <c r="Z32" s="93" t="s">
        <v>73</v>
      </c>
      <c r="AA32" s="88">
        <v>252</v>
      </c>
      <c r="AB32" s="89">
        <f t="shared" si="8"/>
        <v>3506</v>
      </c>
      <c r="AC32" s="90">
        <f t="shared" si="6"/>
        <v>0</v>
      </c>
      <c r="AD32" s="9"/>
    </row>
    <row r="33" spans="1:30" x14ac:dyDescent="0.3">
      <c r="A33" s="1" t="s">
        <v>75</v>
      </c>
      <c r="B33" s="369"/>
      <c r="C33" s="370"/>
      <c r="D33" s="13">
        <v>0</v>
      </c>
      <c r="E33" s="13">
        <v>0</v>
      </c>
      <c r="F33" s="91">
        <v>0</v>
      </c>
      <c r="G33" s="46">
        <f t="shared" si="5"/>
        <v>0</v>
      </c>
      <c r="H33" s="79"/>
      <c r="I33" s="92" t="s">
        <v>73</v>
      </c>
      <c r="J33" s="81">
        <v>253</v>
      </c>
      <c r="K33" s="82">
        <v>7023</v>
      </c>
      <c r="L33" s="83">
        <f t="shared" si="7"/>
        <v>0</v>
      </c>
      <c r="N33" s="84">
        <v>5102</v>
      </c>
      <c r="O33" s="54">
        <v>253</v>
      </c>
      <c r="P33" s="85"/>
      <c r="Q33" s="86"/>
      <c r="V33" s="373"/>
      <c r="W33" s="373"/>
      <c r="X33" s="362"/>
      <c r="Y33" s="362"/>
      <c r="Z33" s="93" t="s">
        <v>73</v>
      </c>
      <c r="AA33" s="88">
        <v>253</v>
      </c>
      <c r="AB33" s="89">
        <f t="shared" si="8"/>
        <v>7023</v>
      </c>
      <c r="AC33" s="90">
        <f t="shared" si="6"/>
        <v>0</v>
      </c>
      <c r="AD33" s="9"/>
    </row>
    <row r="34" spans="1:30" x14ac:dyDescent="0.3">
      <c r="A34" s="1" t="s">
        <v>76</v>
      </c>
      <c r="B34" s="369"/>
      <c r="C34" s="370"/>
      <c r="D34" s="13">
        <v>0</v>
      </c>
      <c r="E34" s="13">
        <v>0</v>
      </c>
      <c r="F34" s="91">
        <v>0</v>
      </c>
      <c r="G34" s="46">
        <f t="shared" si="5"/>
        <v>0</v>
      </c>
      <c r="H34" s="79"/>
      <c r="I34" s="92" t="s">
        <v>77</v>
      </c>
      <c r="J34" s="81">
        <v>251</v>
      </c>
      <c r="K34" s="82">
        <v>835</v>
      </c>
      <c r="L34" s="83">
        <f t="shared" si="7"/>
        <v>0</v>
      </c>
      <c r="N34" s="84">
        <v>5103</v>
      </c>
      <c r="O34" s="54">
        <v>251</v>
      </c>
      <c r="P34" s="85"/>
      <c r="Q34" s="86"/>
      <c r="V34" s="373"/>
      <c r="W34" s="373"/>
      <c r="X34" s="362"/>
      <c r="Y34" s="362"/>
      <c r="Z34" s="93" t="s">
        <v>77</v>
      </c>
      <c r="AA34" s="88">
        <v>251</v>
      </c>
      <c r="AB34" s="89">
        <f t="shared" si="8"/>
        <v>835</v>
      </c>
      <c r="AC34" s="90">
        <f t="shared" si="6"/>
        <v>0</v>
      </c>
      <c r="AD34" s="9"/>
    </row>
    <row r="35" spans="1:30" x14ac:dyDescent="0.3">
      <c r="A35" s="1" t="s">
        <v>78</v>
      </c>
      <c r="B35" s="369"/>
      <c r="C35" s="370"/>
      <c r="D35" s="13">
        <v>0</v>
      </c>
      <c r="E35" s="13">
        <v>0</v>
      </c>
      <c r="F35" s="91">
        <v>0</v>
      </c>
      <c r="G35" s="46">
        <f t="shared" si="5"/>
        <v>0</v>
      </c>
      <c r="H35" s="79"/>
      <c r="I35" s="92" t="s">
        <v>77</v>
      </c>
      <c r="J35" s="81">
        <v>252</v>
      </c>
      <c r="K35" s="82">
        <v>3168</v>
      </c>
      <c r="L35" s="83">
        <f t="shared" si="7"/>
        <v>0</v>
      </c>
      <c r="N35" s="84">
        <v>5103</v>
      </c>
      <c r="O35" s="54">
        <v>252</v>
      </c>
      <c r="P35" s="85"/>
      <c r="Q35" s="94"/>
      <c r="V35" s="373"/>
      <c r="W35" s="373"/>
      <c r="X35" s="362"/>
      <c r="Y35" s="362"/>
      <c r="Z35" s="93" t="s">
        <v>77</v>
      </c>
      <c r="AA35" s="88">
        <v>252</v>
      </c>
      <c r="AB35" s="89">
        <f t="shared" si="8"/>
        <v>3168</v>
      </c>
      <c r="AC35" s="90">
        <f t="shared" si="6"/>
        <v>0</v>
      </c>
      <c r="AD35" s="9"/>
    </row>
    <row r="36" spans="1:30" ht="16.2" thickBot="1" x14ac:dyDescent="0.35">
      <c r="A36" s="1" t="s">
        <v>79</v>
      </c>
      <c r="B36" s="371"/>
      <c r="C36" s="372"/>
      <c r="D36" s="13">
        <v>0</v>
      </c>
      <c r="E36" s="13">
        <v>0</v>
      </c>
      <c r="F36" s="91">
        <v>0</v>
      </c>
      <c r="G36" s="46">
        <f t="shared" si="5"/>
        <v>0</v>
      </c>
      <c r="H36" s="79"/>
      <c r="I36" s="92" t="s">
        <v>77</v>
      </c>
      <c r="J36" s="81">
        <v>253</v>
      </c>
      <c r="K36" s="82">
        <v>6685</v>
      </c>
      <c r="L36" s="95">
        <f t="shared" si="7"/>
        <v>0</v>
      </c>
      <c r="N36" s="84">
        <v>5103</v>
      </c>
      <c r="O36" s="54">
        <v>253</v>
      </c>
      <c r="P36" s="85"/>
      <c r="Q36" s="96"/>
      <c r="V36" s="373"/>
      <c r="W36" s="373"/>
      <c r="X36" s="363"/>
      <c r="Y36" s="363"/>
      <c r="Z36" s="93" t="s">
        <v>77</v>
      </c>
      <c r="AA36" s="88">
        <v>253</v>
      </c>
      <c r="AB36" s="89">
        <f t="shared" si="8"/>
        <v>6685</v>
      </c>
      <c r="AC36" s="97">
        <f t="shared" si="6"/>
        <v>0</v>
      </c>
      <c r="AD36" s="9"/>
    </row>
    <row r="37" spans="1:30" ht="18.75" customHeight="1" x14ac:dyDescent="0.3">
      <c r="B37" s="13" t="s">
        <v>80</v>
      </c>
      <c r="C37" s="13"/>
      <c r="D37" s="62">
        <f>SUM(D28:D36)</f>
        <v>0</v>
      </c>
      <c r="E37" s="62">
        <f>SUM(E28:E36)</f>
        <v>0</v>
      </c>
      <c r="F37" s="62"/>
      <c r="G37" s="62">
        <f>SUM(G28:G36)</f>
        <v>0</v>
      </c>
      <c r="H37" s="63"/>
      <c r="I37" s="13" t="s">
        <v>81</v>
      </c>
      <c r="J37" s="13"/>
      <c r="K37" s="13"/>
      <c r="L37" s="50">
        <f>SUM(L28:L36)</f>
        <v>0</v>
      </c>
      <c r="N37" s="54"/>
      <c r="O37" s="67"/>
      <c r="P37" s="54"/>
      <c r="Q37" s="54"/>
      <c r="V37" s="364" t="s">
        <v>80</v>
      </c>
      <c r="W37" s="364"/>
      <c r="X37" s="365">
        <f>SUM(X28:X36)</f>
        <v>0</v>
      </c>
      <c r="Y37" s="365"/>
      <c r="Z37" s="364" t="s">
        <v>81</v>
      </c>
      <c r="AA37" s="364"/>
      <c r="AB37" s="364"/>
      <c r="AC37" s="56">
        <f>SUM(AC28:AC36)</f>
        <v>0</v>
      </c>
      <c r="AD37" s="9"/>
    </row>
    <row r="38" spans="1:30" ht="30.75" customHeight="1" x14ac:dyDescent="0.3">
      <c r="B38" s="98" t="s">
        <v>82</v>
      </c>
      <c r="C38" s="98"/>
      <c r="D38" s="98"/>
      <c r="E38" s="98"/>
      <c r="F38" s="98"/>
      <c r="G38" s="98"/>
      <c r="H38" s="99"/>
      <c r="I38" s="98"/>
      <c r="J38" s="98"/>
      <c r="K38" s="98"/>
      <c r="L38" s="98"/>
      <c r="M38" s="100"/>
      <c r="N38" s="54"/>
      <c r="O38" s="67"/>
      <c r="P38" s="54"/>
      <c r="Q38" s="54"/>
      <c r="V38" s="352" t="s">
        <v>82</v>
      </c>
      <c r="W38" s="352"/>
      <c r="X38" s="352"/>
      <c r="Y38" s="352"/>
      <c r="Z38" s="352"/>
      <c r="AA38" s="352"/>
      <c r="AB38" s="352"/>
      <c r="AC38" s="352"/>
      <c r="AD38" s="101"/>
    </row>
    <row r="39" spans="1:30" ht="15.75" customHeight="1" x14ac:dyDescent="0.3">
      <c r="B39" s="102" t="s">
        <v>83</v>
      </c>
      <c r="C39" s="102"/>
      <c r="D39" s="102"/>
      <c r="E39" s="102"/>
      <c r="F39" s="102"/>
      <c r="G39" s="103">
        <v>34389540</v>
      </c>
      <c r="H39" s="103"/>
      <c r="I39" s="13" t="s">
        <v>84</v>
      </c>
      <c r="J39" s="13"/>
      <c r="K39" s="13"/>
      <c r="L39" s="13"/>
      <c r="O39" s="1"/>
      <c r="V39" s="357" t="s">
        <v>83</v>
      </c>
      <c r="W39" s="357"/>
      <c r="X39" s="358">
        <f>+G39</f>
        <v>34389540</v>
      </c>
      <c r="Y39" s="358"/>
      <c r="Z39" s="359" t="s">
        <v>84</v>
      </c>
      <c r="AA39" s="359"/>
      <c r="AB39" s="359"/>
      <c r="AC39" s="359"/>
      <c r="AD39" s="9"/>
    </row>
    <row r="40" spans="1:30" ht="15.75" customHeight="1" x14ac:dyDescent="0.3">
      <c r="B40" s="104" t="s">
        <v>85</v>
      </c>
      <c r="C40" s="104"/>
      <c r="D40" s="104"/>
      <c r="E40" s="104"/>
      <c r="F40" s="104"/>
      <c r="G40" s="105">
        <v>180172.15</v>
      </c>
      <c r="H40" s="105"/>
      <c r="I40" s="105"/>
      <c r="J40" s="105"/>
      <c r="K40" s="50">
        <f>ROUND(G39/G40,0)</f>
        <v>191</v>
      </c>
      <c r="L40" s="50">
        <f>ROUND(K40*$G$26,0)</f>
        <v>5069</v>
      </c>
      <c r="N40" s="106"/>
      <c r="O40" s="106"/>
      <c r="P40" s="106"/>
      <c r="Q40" s="106"/>
      <c r="V40" s="360" t="s">
        <v>85</v>
      </c>
      <c r="W40" s="360"/>
      <c r="X40" s="361">
        <f>+G40</f>
        <v>180172.15</v>
      </c>
      <c r="Y40" s="361"/>
      <c r="Z40" s="361"/>
      <c r="AA40" s="361"/>
      <c r="AB40" s="56">
        <f>ROUND(X39/X40,0)</f>
        <v>191</v>
      </c>
      <c r="AC40" s="56">
        <f>ROUND(AB40*$X$26,0)</f>
        <v>5069</v>
      </c>
      <c r="AD40" s="9"/>
    </row>
    <row r="41" spans="1:30" ht="15.75" customHeight="1" x14ac:dyDescent="0.3">
      <c r="B41" s="107" t="s">
        <v>86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N41" s="100"/>
      <c r="O41" s="108"/>
      <c r="P41" s="100"/>
      <c r="Q41" s="100"/>
      <c r="V41" s="351" t="s">
        <v>86</v>
      </c>
      <c r="W41" s="351"/>
      <c r="X41" s="351"/>
      <c r="Y41" s="351"/>
      <c r="Z41" s="351"/>
      <c r="AA41" s="351"/>
      <c r="AB41" s="351"/>
      <c r="AC41" s="351"/>
      <c r="AD41" s="9"/>
    </row>
    <row r="42" spans="1:30" ht="28.5" customHeight="1" x14ac:dyDescent="0.3">
      <c r="B42" s="98" t="s">
        <v>87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6"/>
      <c r="O42" s="1"/>
      <c r="V42" s="352" t="s">
        <v>87</v>
      </c>
      <c r="W42" s="352"/>
      <c r="X42" s="352"/>
      <c r="Y42" s="352"/>
      <c r="Z42" s="352"/>
      <c r="AA42" s="352"/>
      <c r="AB42" s="352"/>
      <c r="AC42" s="352"/>
      <c r="AD42" s="109"/>
    </row>
    <row r="43" spans="1:30" x14ac:dyDescent="0.3">
      <c r="B43" s="110" t="s">
        <v>88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00"/>
      <c r="O43" s="100"/>
      <c r="P43" s="100"/>
      <c r="Q43" s="100"/>
      <c r="V43" s="353" t="s">
        <v>88</v>
      </c>
      <c r="W43" s="353"/>
      <c r="X43" s="353"/>
      <c r="Y43" s="353"/>
      <c r="Z43" s="353"/>
      <c r="AA43" s="353"/>
      <c r="AB43" s="353"/>
      <c r="AC43" s="353"/>
      <c r="AD43" s="112"/>
    </row>
    <row r="44" spans="1:30" ht="24" customHeight="1" x14ac:dyDescent="0.3">
      <c r="B44" s="61" t="s">
        <v>89</v>
      </c>
      <c r="C44" s="61"/>
      <c r="D44" s="61"/>
      <c r="E44" s="61"/>
      <c r="F44" s="61"/>
      <c r="G44" s="61"/>
      <c r="H44" s="61"/>
      <c r="I44" s="61"/>
      <c r="J44" s="61"/>
      <c r="K44" s="61"/>
      <c r="L44" s="113">
        <f>SUM(L26,L37,L40)</f>
        <v>498486</v>
      </c>
      <c r="O44" s="1"/>
      <c r="V44" s="354" t="s">
        <v>89</v>
      </c>
      <c r="W44" s="354"/>
      <c r="X44" s="354"/>
      <c r="Y44" s="354"/>
      <c r="Z44" s="354"/>
      <c r="AA44" s="354"/>
      <c r="AB44" s="354"/>
      <c r="AC44" s="114">
        <f>SUM(AC26,AC37,AC40)</f>
        <v>107901</v>
      </c>
      <c r="AD44" s="9"/>
    </row>
    <row r="45" spans="1:30" ht="30.75" customHeight="1" x14ac:dyDescent="0.3">
      <c r="B45" s="98" t="s">
        <v>90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15"/>
      <c r="O45" s="1"/>
      <c r="V45" s="352" t="s">
        <v>90</v>
      </c>
      <c r="W45" s="352"/>
      <c r="X45" s="352"/>
      <c r="Y45" s="352"/>
      <c r="Z45" s="352"/>
      <c r="AA45" s="352"/>
      <c r="AB45" s="352"/>
      <c r="AC45" s="352"/>
      <c r="AD45" s="116"/>
    </row>
    <row r="46" spans="1:30" ht="18.75" customHeight="1" x14ac:dyDescent="0.3">
      <c r="B46" s="1"/>
      <c r="C46" s="117" t="s">
        <v>91</v>
      </c>
      <c r="D46" s="117"/>
      <c r="E46" s="117"/>
      <c r="F46" s="117"/>
      <c r="G46" s="117" t="s">
        <v>92</v>
      </c>
      <c r="H46" s="118"/>
      <c r="I46" s="119" t="s">
        <v>93</v>
      </c>
      <c r="J46" s="120"/>
      <c r="K46" s="120"/>
      <c r="L46" s="120"/>
      <c r="M46" s="121"/>
      <c r="O46" s="1"/>
      <c r="V46" s="9"/>
      <c r="W46" s="122" t="s">
        <v>91</v>
      </c>
      <c r="X46" s="355" t="s">
        <v>94</v>
      </c>
      <c r="Y46" s="355"/>
      <c r="Z46" s="356" t="s">
        <v>93</v>
      </c>
      <c r="AA46" s="356"/>
      <c r="AB46" s="356"/>
      <c r="AC46" s="356"/>
      <c r="AD46" s="123"/>
    </row>
    <row r="47" spans="1:30" ht="18.75" customHeight="1" x14ac:dyDescent="0.3">
      <c r="B47" s="106" t="s">
        <v>95</v>
      </c>
      <c r="C47" s="124">
        <f>K10+K11+K16+K19+K22</f>
        <v>101.9008</v>
      </c>
      <c r="D47" s="124"/>
      <c r="E47" s="124"/>
      <c r="F47" s="124"/>
      <c r="G47" s="125">
        <f>K7</f>
        <v>1.0326</v>
      </c>
      <c r="H47" s="125"/>
      <c r="I47" s="126">
        <v>1316.85</v>
      </c>
      <c r="J47" s="127" t="s">
        <v>96</v>
      </c>
      <c r="K47" s="128">
        <f>ROUND(C47*G47*I47,0)</f>
        <v>138563</v>
      </c>
      <c r="L47" s="129"/>
      <c r="O47" s="1"/>
      <c r="V47" s="109" t="s">
        <v>95</v>
      </c>
      <c r="W47" s="130">
        <f>AB10+AB11+AB16+AB19+AB22</f>
        <v>21.54</v>
      </c>
      <c r="X47" s="347">
        <f>AB7</f>
        <v>1.0326</v>
      </c>
      <c r="Y47" s="347"/>
      <c r="Z47" s="131">
        <f>+I47</f>
        <v>1316.85</v>
      </c>
      <c r="AA47" s="132" t="s">
        <v>96</v>
      </c>
      <c r="AB47" s="133">
        <f>ROUND(W47*X47*Z47,0)</f>
        <v>29290</v>
      </c>
      <c r="AC47" s="134"/>
      <c r="AD47" s="9"/>
    </row>
    <row r="48" spans="1:30" ht="18" customHeight="1" x14ac:dyDescent="0.3">
      <c r="B48" s="135" t="s">
        <v>73</v>
      </c>
      <c r="C48" s="124">
        <f>K12+K13+K17+K20+K23</f>
        <v>25.445</v>
      </c>
      <c r="D48" s="124"/>
      <c r="E48" s="124"/>
      <c r="F48" s="124"/>
      <c r="G48" s="125">
        <f>K7</f>
        <v>1.0326</v>
      </c>
      <c r="H48" s="125"/>
      <c r="I48" s="126">
        <v>898.23</v>
      </c>
      <c r="J48" s="127" t="s">
        <v>96</v>
      </c>
      <c r="K48" s="128">
        <f>ROUND(C48*G48*I48,0)</f>
        <v>23601</v>
      </c>
      <c r="L48" s="61"/>
      <c r="O48" s="1"/>
      <c r="V48" s="136" t="s">
        <v>73</v>
      </c>
      <c r="W48" s="130">
        <f>AB12+AB13+AB17+AB20+AB23</f>
        <v>5</v>
      </c>
      <c r="X48" s="347">
        <f>AB7</f>
        <v>1.0326</v>
      </c>
      <c r="Y48" s="347"/>
      <c r="Z48" s="131">
        <f>+I48</f>
        <v>898.23</v>
      </c>
      <c r="AA48" s="132" t="s">
        <v>96</v>
      </c>
      <c r="AB48" s="133">
        <f>ROUND(W48*X48*Z48,0)</f>
        <v>4638</v>
      </c>
      <c r="AC48" s="137"/>
      <c r="AD48" s="9"/>
    </row>
    <row r="49" spans="2:30" ht="19.5" customHeight="1" thickBot="1" x14ac:dyDescent="0.4">
      <c r="B49" s="138" t="s">
        <v>77</v>
      </c>
      <c r="C49" s="139">
        <f>K14+K15+K18+K21+K24+K25</f>
        <v>0</v>
      </c>
      <c r="D49" s="124"/>
      <c r="E49" s="124"/>
      <c r="F49" s="124"/>
      <c r="G49" s="125">
        <f>K7</f>
        <v>1.0326</v>
      </c>
      <c r="H49" s="125"/>
      <c r="I49" s="126">
        <v>900.39</v>
      </c>
      <c r="J49" s="127" t="s">
        <v>96</v>
      </c>
      <c r="K49" s="128">
        <f>ROUND(C49*G49*I49,0)</f>
        <v>0</v>
      </c>
      <c r="L49" s="61"/>
      <c r="M49" s="111"/>
      <c r="N49" s="140"/>
      <c r="O49" s="141"/>
      <c r="P49" s="100"/>
      <c r="Q49" s="142"/>
      <c r="V49" s="143" t="s">
        <v>77</v>
      </c>
      <c r="W49" s="144">
        <f>AB14+AB15+AB18+AB21+AB24+AB25</f>
        <v>0</v>
      </c>
      <c r="X49" s="347">
        <f>AB7</f>
        <v>1.0326</v>
      </c>
      <c r="Y49" s="347"/>
      <c r="Z49" s="131">
        <f>+I49</f>
        <v>900.39</v>
      </c>
      <c r="AA49" s="132" t="s">
        <v>96</v>
      </c>
      <c r="AB49" s="133">
        <f>ROUND(W49*X49*Z49,0)</f>
        <v>0</v>
      </c>
      <c r="AC49" s="137"/>
      <c r="AD49" s="112"/>
    </row>
    <row r="50" spans="2:30" ht="24" customHeight="1" thickBot="1" x14ac:dyDescent="0.35">
      <c r="B50" s="145" t="s">
        <v>97</v>
      </c>
      <c r="C50" s="146">
        <f>SUM(C47:C49)</f>
        <v>127.3458</v>
      </c>
      <c r="D50" s="147"/>
      <c r="E50" s="148"/>
      <c r="F50" s="148"/>
      <c r="G50" s="149" t="s">
        <v>98</v>
      </c>
      <c r="H50" s="149"/>
      <c r="I50" s="149"/>
      <c r="J50" s="149"/>
      <c r="K50" s="149"/>
      <c r="L50" s="50">
        <f>IF(B2=75,0,K49+K48+K47)</f>
        <v>162164</v>
      </c>
      <c r="N50" s="3"/>
      <c r="O50" s="1"/>
      <c r="V50" s="150" t="s">
        <v>97</v>
      </c>
      <c r="W50" s="151">
        <f>SUM(W47:W49)</f>
        <v>26.54</v>
      </c>
      <c r="X50" s="348" t="s">
        <v>98</v>
      </c>
      <c r="Y50" s="349"/>
      <c r="Z50" s="349"/>
      <c r="AA50" s="349"/>
      <c r="AB50" s="349"/>
      <c r="AC50" s="56">
        <f>IF(V2=75,0,AB49+AB48+AB47)</f>
        <v>33928</v>
      </c>
      <c r="AD50" s="9"/>
    </row>
    <row r="51" spans="2:30" ht="19.5" customHeight="1" x14ac:dyDescent="0.35">
      <c r="B51" s="152" t="s">
        <v>99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40"/>
      <c r="N51" s="100"/>
      <c r="O51" s="1"/>
      <c r="V51" s="350" t="s">
        <v>99</v>
      </c>
      <c r="W51" s="350"/>
      <c r="X51" s="350"/>
      <c r="Y51" s="350"/>
      <c r="Z51" s="350"/>
      <c r="AA51" s="350"/>
      <c r="AB51" s="350"/>
      <c r="AC51" s="350"/>
      <c r="AD51" s="153"/>
    </row>
    <row r="52" spans="2:30" ht="27.75" customHeight="1" x14ac:dyDescent="0.3">
      <c r="B52" s="13" t="s">
        <v>100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32" t="s">
        <v>100</v>
      </c>
      <c r="W52" s="332"/>
      <c r="X52" s="332"/>
      <c r="Y52" s="332"/>
      <c r="Z52" s="332"/>
      <c r="AA52" s="332"/>
      <c r="AB52" s="332"/>
      <c r="AC52" s="332"/>
      <c r="AD52" s="9"/>
    </row>
    <row r="53" spans="2:30" x14ac:dyDescent="0.3">
      <c r="B53" s="13" t="s">
        <v>101</v>
      </c>
      <c r="C53" s="13"/>
      <c r="D53" s="13"/>
      <c r="E53" s="13"/>
      <c r="F53" s="13"/>
      <c r="G53" s="154">
        <f>K26</f>
        <v>127.3458</v>
      </c>
      <c r="H53" s="57" t="s">
        <v>102</v>
      </c>
      <c r="I53" s="57"/>
      <c r="J53" s="155">
        <v>197603.93</v>
      </c>
      <c r="K53" s="155"/>
      <c r="L53" s="155"/>
      <c r="N53" s="3"/>
      <c r="O53" s="1"/>
      <c r="V53" s="342" t="s">
        <v>101</v>
      </c>
      <c r="W53" s="342"/>
      <c r="X53" s="156">
        <f>AB26</f>
        <v>26.54</v>
      </c>
      <c r="Y53" s="343" t="s">
        <v>102</v>
      </c>
      <c r="Z53" s="343"/>
      <c r="AA53" s="344">
        <f>+J53</f>
        <v>197603.93</v>
      </c>
      <c r="AB53" s="344"/>
      <c r="AC53" s="344"/>
      <c r="AD53" s="9"/>
    </row>
    <row r="54" spans="2:30" x14ac:dyDescent="0.3">
      <c r="B54" s="13" t="s">
        <v>103</v>
      </c>
      <c r="C54" s="13"/>
      <c r="D54" s="13"/>
      <c r="E54" s="13"/>
      <c r="F54" s="13"/>
      <c r="G54" s="13"/>
      <c r="H54" s="13"/>
      <c r="I54" s="13"/>
      <c r="J54" s="13"/>
      <c r="K54" s="157">
        <f>ROUND(G53/J53,6)</f>
        <v>6.4400000000000004E-4</v>
      </c>
      <c r="L54" s="157"/>
      <c r="N54" s="100"/>
      <c r="O54" s="1"/>
      <c r="V54" s="342" t="s">
        <v>103</v>
      </c>
      <c r="W54" s="342"/>
      <c r="X54" s="342"/>
      <c r="Y54" s="342"/>
      <c r="Z54" s="342"/>
      <c r="AA54" s="342"/>
      <c r="AB54" s="345">
        <f>ROUND(X53/AA53,6)</f>
        <v>1.34E-4</v>
      </c>
      <c r="AC54" s="345"/>
      <c r="AD54" s="9"/>
    </row>
    <row r="55" spans="2:30" ht="24" customHeight="1" x14ac:dyDescent="0.3">
      <c r="B55" s="13" t="s">
        <v>104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32" t="s">
        <v>104</v>
      </c>
      <c r="W55" s="332"/>
      <c r="X55" s="332"/>
      <c r="Y55" s="332"/>
      <c r="Z55" s="332"/>
      <c r="AA55" s="332"/>
      <c r="AB55" s="332"/>
      <c r="AC55" s="332"/>
      <c r="AD55" s="9"/>
    </row>
    <row r="56" spans="2:30" x14ac:dyDescent="0.3">
      <c r="B56" s="13" t="s">
        <v>105</v>
      </c>
      <c r="C56" s="13"/>
      <c r="D56" s="13"/>
      <c r="E56" s="13"/>
      <c r="F56" s="13"/>
      <c r="G56" s="158">
        <f>G26</f>
        <v>26.54</v>
      </c>
      <c r="H56" s="57" t="s">
        <v>106</v>
      </c>
      <c r="I56" s="57"/>
      <c r="J56" s="155">
        <f>+G40</f>
        <v>180172.15</v>
      </c>
      <c r="K56" s="155"/>
      <c r="L56" s="155"/>
      <c r="O56" s="1"/>
      <c r="V56" s="342" t="s">
        <v>105</v>
      </c>
      <c r="W56" s="342"/>
      <c r="X56" s="159">
        <f>X26</f>
        <v>26.54</v>
      </c>
      <c r="Y56" s="343" t="s">
        <v>106</v>
      </c>
      <c r="Z56" s="343"/>
      <c r="AA56" s="344">
        <f>+J56</f>
        <v>180172.15</v>
      </c>
      <c r="AB56" s="344"/>
      <c r="AC56" s="344"/>
      <c r="AD56" s="9"/>
    </row>
    <row r="57" spans="2:30" x14ac:dyDescent="0.3">
      <c r="B57" s="13" t="s">
        <v>107</v>
      </c>
      <c r="C57" s="13"/>
      <c r="D57" s="13"/>
      <c r="E57" s="13"/>
      <c r="F57" s="13"/>
      <c r="G57" s="13"/>
      <c r="H57" s="13"/>
      <c r="I57" s="13"/>
      <c r="J57" s="13"/>
      <c r="K57" s="157">
        <f>ROUND(G56/J56,6)</f>
        <v>1.47E-4</v>
      </c>
      <c r="L57" s="157"/>
      <c r="O57" s="1"/>
      <c r="V57" s="342" t="s">
        <v>107</v>
      </c>
      <c r="W57" s="342"/>
      <c r="X57" s="342"/>
      <c r="Y57" s="342"/>
      <c r="Z57" s="342"/>
      <c r="AA57" s="342"/>
      <c r="AB57" s="345">
        <f>ROUND(X56/AA56,6)</f>
        <v>1.47E-4</v>
      </c>
      <c r="AC57" s="345"/>
      <c r="AD57" s="9"/>
    </row>
    <row r="58" spans="2:30" ht="20.25" customHeight="1" x14ac:dyDescent="0.3">
      <c r="B58" s="160" t="s">
        <v>108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N58" s="18"/>
      <c r="O58" s="18"/>
      <c r="V58" s="346" t="s">
        <v>109</v>
      </c>
      <c r="W58" s="346"/>
      <c r="X58" s="346"/>
      <c r="Y58" s="333">
        <f>X65+X64+X62+X61+X60</f>
        <v>4123299</v>
      </c>
      <c r="Z58" s="333"/>
      <c r="AA58" s="161" t="s">
        <v>110</v>
      </c>
      <c r="AB58" s="162">
        <f>AB54</f>
        <v>1.34E-4</v>
      </c>
      <c r="AC58" s="56">
        <f>ROUND(Y58*AB58,0)</f>
        <v>553</v>
      </c>
      <c r="AD58" s="9"/>
    </row>
    <row r="59" spans="2:30" x14ac:dyDescent="0.3">
      <c r="B59" s="61" t="s">
        <v>109</v>
      </c>
      <c r="C59" s="61"/>
      <c r="D59" s="61"/>
      <c r="E59" s="61"/>
      <c r="F59" s="61"/>
      <c r="G59" s="61"/>
      <c r="H59" s="163" t="s">
        <v>21</v>
      </c>
      <c r="I59" s="128">
        <v>4123299</v>
      </c>
      <c r="J59" s="164" t="s">
        <v>110</v>
      </c>
      <c r="K59" s="165">
        <f>K54</f>
        <v>6.4400000000000004E-4</v>
      </c>
      <c r="L59" s="50">
        <f>ROUND(I59*K59,0)</f>
        <v>2655</v>
      </c>
      <c r="O59" s="1"/>
      <c r="P59" s="164"/>
      <c r="Q59" s="164"/>
      <c r="V59" s="339" t="s">
        <v>111</v>
      </c>
      <c r="W59" s="339"/>
      <c r="X59" s="339"/>
      <c r="Y59" s="339"/>
      <c r="Z59" s="339"/>
      <c r="AA59" s="339"/>
      <c r="AB59" s="339"/>
      <c r="AC59" s="339"/>
      <c r="AD59" s="9"/>
    </row>
    <row r="60" spans="2:30" x14ac:dyDescent="0.3">
      <c r="B60" s="61" t="s">
        <v>111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4"/>
      <c r="Q60" s="164"/>
      <c r="V60" s="340" t="s">
        <v>112</v>
      </c>
      <c r="W60" s="340"/>
      <c r="X60" s="341">
        <f>+G61</f>
        <v>0</v>
      </c>
      <c r="Y60" s="341"/>
      <c r="Z60" s="341"/>
      <c r="AA60" s="341"/>
      <c r="AB60" s="341"/>
      <c r="AC60" s="341"/>
      <c r="AD60" s="9"/>
    </row>
    <row r="61" spans="2:30" ht="15" customHeight="1" x14ac:dyDescent="0.3">
      <c r="B61" s="166" t="s">
        <v>112</v>
      </c>
      <c r="C61" s="61"/>
      <c r="D61" s="61"/>
      <c r="E61" s="61"/>
      <c r="F61" s="61"/>
      <c r="G61" s="167">
        <v>0</v>
      </c>
      <c r="H61" s="167"/>
      <c r="I61" s="167"/>
      <c r="J61" s="167"/>
      <c r="K61" s="167"/>
      <c r="L61" s="167"/>
      <c r="O61" s="1"/>
      <c r="P61" s="164"/>
      <c r="Q61" s="164"/>
      <c r="V61" s="340" t="s">
        <v>113</v>
      </c>
      <c r="W61" s="340"/>
      <c r="X61" s="341">
        <f>+G62</f>
        <v>0</v>
      </c>
      <c r="Y61" s="341"/>
      <c r="Z61" s="341"/>
      <c r="AA61" s="341"/>
      <c r="AB61" s="341"/>
      <c r="AC61" s="341"/>
      <c r="AD61" s="9"/>
    </row>
    <row r="62" spans="2:30" ht="13.5" customHeight="1" x14ac:dyDescent="0.3">
      <c r="B62" s="166" t="s">
        <v>113</v>
      </c>
      <c r="C62" s="61"/>
      <c r="D62" s="61"/>
      <c r="E62" s="61"/>
      <c r="F62" s="61"/>
      <c r="G62" s="167">
        <v>0</v>
      </c>
      <c r="H62" s="167"/>
      <c r="I62" s="167"/>
      <c r="J62" s="167"/>
      <c r="K62" s="167"/>
      <c r="L62" s="167"/>
      <c r="N62" s="164"/>
      <c r="O62" s="164"/>
      <c r="P62" s="164"/>
      <c r="Q62" s="164"/>
      <c r="V62" s="340" t="s">
        <v>114</v>
      </c>
      <c r="W62" s="340"/>
      <c r="X62" s="341">
        <v>0</v>
      </c>
      <c r="Y62" s="341"/>
      <c r="Z62" s="341"/>
      <c r="AA62" s="341"/>
      <c r="AB62" s="341"/>
      <c r="AC62" s="341"/>
      <c r="AD62" s="9"/>
    </row>
    <row r="63" spans="2:30" ht="13.5" hidden="1" customHeight="1" x14ac:dyDescent="0.3">
      <c r="B63" s="61" t="s">
        <v>114</v>
      </c>
      <c r="C63" s="61"/>
      <c r="D63" s="61"/>
      <c r="E63" s="61"/>
      <c r="F63" s="61"/>
      <c r="G63" s="167">
        <v>0</v>
      </c>
      <c r="H63" s="167"/>
      <c r="I63" s="167"/>
      <c r="J63" s="167"/>
      <c r="K63" s="167"/>
      <c r="L63" s="167"/>
      <c r="O63" s="1"/>
      <c r="P63" s="164"/>
      <c r="Q63" s="164"/>
      <c r="V63" s="339" t="s">
        <v>115</v>
      </c>
      <c r="W63" s="339"/>
      <c r="X63" s="339"/>
      <c r="Y63" s="339"/>
      <c r="Z63" s="339"/>
      <c r="AA63" s="339"/>
      <c r="AB63" s="339"/>
      <c r="AC63" s="339"/>
      <c r="AD63" s="116"/>
    </row>
    <row r="64" spans="2:30" ht="13.5" customHeight="1" x14ac:dyDescent="0.3">
      <c r="B64" s="61" t="s">
        <v>115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5"/>
      <c r="N64" s="18"/>
      <c r="O64" s="1"/>
      <c r="V64" s="340" t="s">
        <v>116</v>
      </c>
      <c r="W64" s="340"/>
      <c r="X64" s="341">
        <f>+G65</f>
        <v>4123299</v>
      </c>
      <c r="Y64" s="341"/>
      <c r="Z64" s="341"/>
      <c r="AA64" s="341"/>
      <c r="AB64" s="341"/>
      <c r="AC64" s="341"/>
      <c r="AD64" s="9"/>
    </row>
    <row r="65" spans="1:30" ht="12.75" customHeight="1" x14ac:dyDescent="0.3">
      <c r="B65" s="166" t="s">
        <v>116</v>
      </c>
      <c r="C65" s="61"/>
      <c r="D65" s="61"/>
      <c r="E65" s="61"/>
      <c r="F65" s="61"/>
      <c r="G65" s="167">
        <f>+I59</f>
        <v>4123299</v>
      </c>
      <c r="H65" s="167"/>
      <c r="I65" s="167"/>
      <c r="J65" s="167"/>
      <c r="K65" s="167"/>
      <c r="L65" s="167"/>
      <c r="O65" s="1"/>
      <c r="V65" s="340" t="s">
        <v>117</v>
      </c>
      <c r="W65" s="340"/>
      <c r="X65" s="341">
        <f>+G66</f>
        <v>0</v>
      </c>
      <c r="Y65" s="341"/>
      <c r="Z65" s="341"/>
      <c r="AA65" s="341"/>
      <c r="AB65" s="341"/>
      <c r="AC65" s="341"/>
      <c r="AD65" s="20"/>
    </row>
    <row r="66" spans="1:30" ht="15" customHeight="1" x14ac:dyDescent="0.3">
      <c r="B66" s="166" t="s">
        <v>117</v>
      </c>
      <c r="C66" s="61"/>
      <c r="D66" s="61"/>
      <c r="E66" s="61"/>
      <c r="F66" s="61"/>
      <c r="G66" s="167">
        <v>0</v>
      </c>
      <c r="H66" s="167"/>
      <c r="I66" s="167"/>
      <c r="J66" s="167"/>
      <c r="K66" s="167"/>
      <c r="L66" s="167"/>
      <c r="M66" s="18"/>
      <c r="N66" s="3"/>
      <c r="O66" s="168"/>
      <c r="P66" s="168"/>
      <c r="Q66" s="168"/>
      <c r="V66" s="332" t="s">
        <v>118</v>
      </c>
      <c r="W66" s="332"/>
      <c r="X66" s="332"/>
      <c r="Y66" s="333">
        <f>+I67</f>
        <v>96774526</v>
      </c>
      <c r="Z66" s="333"/>
      <c r="AA66" s="161" t="s">
        <v>110</v>
      </c>
      <c r="AB66" s="162">
        <f>AB54</f>
        <v>1.34E-4</v>
      </c>
      <c r="AC66" s="56">
        <f>ROUND(Y66*AB66,0)</f>
        <v>12968</v>
      </c>
      <c r="AD66" s="9"/>
    </row>
    <row r="67" spans="1:30" ht="20.25" customHeight="1" x14ac:dyDescent="0.3">
      <c r="B67" s="13" t="s">
        <v>118</v>
      </c>
      <c r="C67" s="13"/>
      <c r="D67" s="13"/>
      <c r="E67" s="13"/>
      <c r="F67" s="13"/>
      <c r="H67" s="163" t="s">
        <v>24</v>
      </c>
      <c r="I67" s="128">
        <v>96774526</v>
      </c>
      <c r="J67" s="164" t="s">
        <v>110</v>
      </c>
      <c r="K67" s="165">
        <f>K54</f>
        <v>6.4400000000000004E-4</v>
      </c>
      <c r="L67" s="50">
        <f>ROUND(I67*K67,0)</f>
        <v>62323</v>
      </c>
      <c r="O67" s="1"/>
      <c r="V67" s="332" t="s">
        <v>119</v>
      </c>
      <c r="W67" s="332"/>
      <c r="X67" s="332"/>
      <c r="Y67" s="332"/>
      <c r="Z67" s="332"/>
      <c r="AA67" s="332"/>
      <c r="AB67" s="332"/>
      <c r="AC67" s="332"/>
      <c r="AD67" s="9"/>
    </row>
    <row r="68" spans="1:30" ht="20.25" customHeight="1" x14ac:dyDescent="0.3">
      <c r="B68" s="13" t="s">
        <v>119</v>
      </c>
      <c r="C68" s="13"/>
      <c r="D68" s="13"/>
      <c r="E68" s="13"/>
      <c r="F68" s="13"/>
      <c r="H68" s="13"/>
      <c r="I68" s="13"/>
      <c r="J68" s="81"/>
      <c r="K68" s="13"/>
      <c r="L68" s="13"/>
      <c r="O68" s="1"/>
      <c r="V68" s="337" t="s">
        <v>120</v>
      </c>
      <c r="W68" s="337"/>
      <c r="X68" s="337"/>
      <c r="Y68" s="333">
        <f>+I69</f>
        <v>0</v>
      </c>
      <c r="Z68" s="333"/>
      <c r="AA68" s="161" t="s">
        <v>110</v>
      </c>
      <c r="AB68" s="162">
        <f>AB57</f>
        <v>1.47E-4</v>
      </c>
      <c r="AC68" s="56">
        <f>ROUND(Y68*AB68,0)</f>
        <v>0</v>
      </c>
      <c r="AD68" s="9"/>
    </row>
    <row r="69" spans="1:30" ht="15" customHeight="1" x14ac:dyDescent="0.3">
      <c r="B69" s="169" t="s">
        <v>120</v>
      </c>
      <c r="C69" s="13"/>
      <c r="D69" s="13"/>
      <c r="E69" s="13"/>
      <c r="F69" s="13"/>
      <c r="H69" s="163" t="s">
        <v>22</v>
      </c>
      <c r="I69" s="128">
        <v>0</v>
      </c>
      <c r="J69" s="164" t="s">
        <v>110</v>
      </c>
      <c r="K69" s="165">
        <f>K57</f>
        <v>1.47E-4</v>
      </c>
      <c r="L69" s="50">
        <f>ROUND(I69*K69,0)</f>
        <v>0</v>
      </c>
      <c r="O69" s="1"/>
      <c r="V69" s="332" t="s">
        <v>121</v>
      </c>
      <c r="W69" s="332"/>
      <c r="X69" s="332"/>
      <c r="Y69" s="338">
        <f>+I70</f>
        <v>-2417636</v>
      </c>
      <c r="Z69" s="338"/>
      <c r="AA69" s="161" t="s">
        <v>110</v>
      </c>
      <c r="AB69" s="162">
        <f>AB54</f>
        <v>1.34E-4</v>
      </c>
      <c r="AC69" s="56">
        <f>ROUND(Y69*AB69,0)</f>
        <v>-324</v>
      </c>
      <c r="AD69" s="9"/>
    </row>
    <row r="70" spans="1:30" ht="20.25" customHeight="1" x14ac:dyDescent="0.3">
      <c r="B70" s="13" t="s">
        <v>121</v>
      </c>
      <c r="C70" s="13"/>
      <c r="D70" s="13"/>
      <c r="E70" s="13"/>
      <c r="F70" s="13"/>
      <c r="H70" s="163" t="s">
        <v>21</v>
      </c>
      <c r="I70" s="128">
        <v>-2417636</v>
      </c>
      <c r="J70" s="164" t="s">
        <v>110</v>
      </c>
      <c r="K70" s="165">
        <f>K54</f>
        <v>6.4400000000000004E-4</v>
      </c>
      <c r="L70" s="327">
        <f>ROUND(I70*K70,0)</f>
        <v>-1557</v>
      </c>
      <c r="O70" s="1"/>
      <c r="V70" s="332" t="s">
        <v>122</v>
      </c>
      <c r="W70" s="332"/>
      <c r="X70" s="332"/>
      <c r="Y70" s="334">
        <f>+I71</f>
        <v>1874789</v>
      </c>
      <c r="Z70" s="334"/>
      <c r="AA70" s="161" t="s">
        <v>110</v>
      </c>
      <c r="AB70" s="162">
        <f>AB54</f>
        <v>1.34E-4</v>
      </c>
      <c r="AC70" s="56">
        <f>ROUND(Y70*AB70,0)</f>
        <v>251</v>
      </c>
      <c r="AD70" s="9"/>
    </row>
    <row r="71" spans="1:30" ht="20.25" customHeight="1" x14ac:dyDescent="0.3">
      <c r="B71" s="13" t="s">
        <v>122</v>
      </c>
      <c r="C71" s="13"/>
      <c r="D71" s="13"/>
      <c r="E71" s="13"/>
      <c r="F71" s="13"/>
      <c r="H71" s="163" t="s">
        <v>21</v>
      </c>
      <c r="I71" s="128">
        <v>1874789</v>
      </c>
      <c r="J71" s="164" t="s">
        <v>110</v>
      </c>
      <c r="K71" s="165">
        <f>K54</f>
        <v>6.4400000000000004E-4</v>
      </c>
      <c r="L71" s="50">
        <f>ROUND(I71*K71,0)</f>
        <v>1207</v>
      </c>
      <c r="O71" s="1"/>
      <c r="V71" s="332" t="s">
        <v>123</v>
      </c>
      <c r="W71" s="332"/>
      <c r="X71" s="332"/>
      <c r="Y71" s="334">
        <f>+I72</f>
        <v>14206175</v>
      </c>
      <c r="Z71" s="334"/>
      <c r="AA71" s="161" t="s">
        <v>110</v>
      </c>
      <c r="AB71" s="162">
        <f>AB57</f>
        <v>1.47E-4</v>
      </c>
      <c r="AC71" s="56">
        <f>ROUND(Y71*AB71,0)</f>
        <v>2088</v>
      </c>
      <c r="AD71" s="9"/>
    </row>
    <row r="72" spans="1:30" ht="21" customHeight="1" x14ac:dyDescent="0.35">
      <c r="B72" s="13" t="s">
        <v>123</v>
      </c>
      <c r="C72" s="13"/>
      <c r="D72" s="13"/>
      <c r="E72" s="13"/>
      <c r="F72" s="13"/>
      <c r="H72" s="163" t="s">
        <v>22</v>
      </c>
      <c r="I72" s="170">
        <v>14206175</v>
      </c>
      <c r="J72" s="164" t="s">
        <v>110</v>
      </c>
      <c r="K72" s="165">
        <f>K57</f>
        <v>1.47E-4</v>
      </c>
      <c r="L72" s="50">
        <f>ROUND(I72*K72,0)</f>
        <v>2088</v>
      </c>
      <c r="O72" s="1"/>
      <c r="V72" s="335" t="s">
        <v>124</v>
      </c>
      <c r="W72" s="335"/>
      <c r="X72" s="335"/>
      <c r="Y72" s="335"/>
      <c r="Z72" s="335"/>
      <c r="AA72" s="335"/>
      <c r="AB72" s="335"/>
      <c r="AC72" s="60"/>
      <c r="AD72" s="9"/>
    </row>
    <row r="73" spans="1:30" ht="17.25" customHeight="1" x14ac:dyDescent="0.35">
      <c r="B73" s="13" t="s">
        <v>124</v>
      </c>
      <c r="C73" s="13"/>
      <c r="D73" s="13"/>
      <c r="E73" s="13"/>
      <c r="F73" s="13"/>
      <c r="H73" s="13"/>
      <c r="I73" s="13"/>
      <c r="J73" s="81"/>
      <c r="K73" s="13"/>
      <c r="L73" s="59"/>
      <c r="O73" s="1"/>
      <c r="V73" s="332" t="s">
        <v>125</v>
      </c>
      <c r="W73" s="332"/>
      <c r="X73" s="332"/>
      <c r="Y73" s="332"/>
      <c r="Z73" s="332"/>
      <c r="AA73" s="332"/>
      <c r="AB73" s="332"/>
      <c r="AC73" s="332"/>
      <c r="AD73" s="9"/>
    </row>
    <row r="74" spans="1:30" ht="31.2" x14ac:dyDescent="0.3">
      <c r="B74" s="13" t="s">
        <v>125</v>
      </c>
      <c r="C74" s="13"/>
      <c r="D74" s="27" t="s">
        <v>12</v>
      </c>
      <c r="E74" s="27" t="s">
        <v>13</v>
      </c>
      <c r="F74" s="27"/>
      <c r="H74" s="163" t="s">
        <v>25</v>
      </c>
      <c r="I74" s="171"/>
      <c r="J74" s="163"/>
      <c r="K74" s="171"/>
      <c r="L74" s="111"/>
      <c r="O74" s="1"/>
      <c r="V74" s="336" t="s">
        <v>126</v>
      </c>
      <c r="W74" s="336"/>
      <c r="X74" s="172" t="s">
        <v>127</v>
      </c>
      <c r="Y74" s="173"/>
      <c r="Z74" s="174">
        <f>+I75</f>
        <v>15</v>
      </c>
      <c r="AA74" s="175" t="s">
        <v>128</v>
      </c>
      <c r="AB74" s="176">
        <f>+K75</f>
        <v>360</v>
      </c>
      <c r="AC74" s="56">
        <f>ROUND(AB74*Z74,0)</f>
        <v>5400</v>
      </c>
      <c r="AD74" s="9"/>
    </row>
    <row r="75" spans="1:30" ht="19.5" customHeight="1" x14ac:dyDescent="0.3">
      <c r="A75" s="1" t="s">
        <v>129</v>
      </c>
      <c r="B75" s="177" t="s">
        <v>126</v>
      </c>
      <c r="C75" s="178" t="s">
        <v>127</v>
      </c>
      <c r="D75" s="177">
        <v>14</v>
      </c>
      <c r="E75" s="177">
        <v>16</v>
      </c>
      <c r="F75" s="177">
        <v>0</v>
      </c>
      <c r="G75" s="179">
        <f>IF(E75=0,D75,E75)</f>
        <v>16</v>
      </c>
      <c r="H75" s="180"/>
      <c r="I75" s="181">
        <f>AVERAGE(G75,D75)</f>
        <v>15</v>
      </c>
      <c r="J75" s="182" t="s">
        <v>128</v>
      </c>
      <c r="K75" s="183">
        <v>360</v>
      </c>
      <c r="L75" s="50">
        <f>ROUND(K75*I75,0)</f>
        <v>5400</v>
      </c>
      <c r="N75" s="1">
        <v>7802</v>
      </c>
      <c r="O75" s="1">
        <v>0</v>
      </c>
      <c r="V75" s="336" t="s">
        <v>126</v>
      </c>
      <c r="W75" s="336"/>
      <c r="X75" s="172" t="s">
        <v>130</v>
      </c>
      <c r="Y75" s="184"/>
      <c r="Z75" s="185"/>
      <c r="AA75" s="175" t="s">
        <v>128</v>
      </c>
      <c r="AB75" s="186">
        <f>+K76</f>
        <v>1360</v>
      </c>
      <c r="AC75" s="56">
        <f>ROUND(AB75*Z75,0)</f>
        <v>0</v>
      </c>
      <c r="AD75" s="9"/>
    </row>
    <row r="76" spans="1:30" ht="19.5" customHeight="1" x14ac:dyDescent="0.3">
      <c r="A76" s="1" t="s">
        <v>131</v>
      </c>
      <c r="B76" s="177" t="s">
        <v>126</v>
      </c>
      <c r="C76" s="178" t="s">
        <v>130</v>
      </c>
      <c r="D76" s="177">
        <v>0</v>
      </c>
      <c r="E76" s="177">
        <v>0</v>
      </c>
      <c r="F76" s="177">
        <v>0</v>
      </c>
      <c r="G76" s="179">
        <f>IF(E76=0,D76,E76)</f>
        <v>0</v>
      </c>
      <c r="H76" s="180"/>
      <c r="I76" s="181">
        <f>AVERAGE(G76,D76)</f>
        <v>0</v>
      </c>
      <c r="J76" s="182" t="s">
        <v>128</v>
      </c>
      <c r="K76" s="187">
        <v>1360</v>
      </c>
      <c r="L76" s="50">
        <f>ROUND(K76*I76,0)</f>
        <v>0</v>
      </c>
      <c r="N76" s="1">
        <v>7802</v>
      </c>
      <c r="O76" s="1">
        <v>110</v>
      </c>
      <c r="V76" s="332" t="s">
        <v>132</v>
      </c>
      <c r="W76" s="332"/>
      <c r="X76" s="332"/>
      <c r="Y76" s="333">
        <f>+I77</f>
        <v>33302764</v>
      </c>
      <c r="Z76" s="333"/>
      <c r="AA76" s="175" t="s">
        <v>128</v>
      </c>
      <c r="AB76" s="162">
        <f>AB54</f>
        <v>1.34E-4</v>
      </c>
      <c r="AC76" s="56">
        <f>ROUND(Y76*AB76,0)</f>
        <v>4463</v>
      </c>
      <c r="AD76" s="9"/>
    </row>
    <row r="77" spans="1:30" ht="26.25" customHeight="1" x14ac:dyDescent="0.3">
      <c r="B77" s="13" t="s">
        <v>132</v>
      </c>
      <c r="C77" s="13"/>
      <c r="D77" s="13"/>
      <c r="E77" s="13"/>
      <c r="F77" s="13"/>
      <c r="H77" s="163" t="s">
        <v>133</v>
      </c>
      <c r="I77" s="188">
        <v>33302764</v>
      </c>
      <c r="J77" s="164" t="s">
        <v>110</v>
      </c>
      <c r="K77" s="165">
        <f>K54</f>
        <v>6.4400000000000004E-4</v>
      </c>
      <c r="L77" s="50">
        <f>ROUND(I77*K77,0)</f>
        <v>21447</v>
      </c>
      <c r="O77" s="1"/>
      <c r="V77" s="332" t="str">
        <f>+B78</f>
        <v>15.  Additional Allocation (WFTE share)</v>
      </c>
      <c r="W77" s="332"/>
      <c r="X77" s="332"/>
      <c r="Y77" s="333">
        <f>+I78</f>
        <v>680625</v>
      </c>
      <c r="Z77" s="333"/>
      <c r="AA77" s="175" t="s">
        <v>128</v>
      </c>
      <c r="AB77" s="162">
        <f>AB54</f>
        <v>1.34E-4</v>
      </c>
      <c r="AC77" s="56">
        <f>ROUND(Y77*AB77,0)</f>
        <v>91</v>
      </c>
      <c r="AD77" s="9"/>
    </row>
    <row r="78" spans="1:30" ht="26.25" customHeight="1" x14ac:dyDescent="0.3">
      <c r="B78" s="331" t="s">
        <v>134</v>
      </c>
      <c r="C78" s="331"/>
      <c r="D78" s="331"/>
      <c r="E78" s="13"/>
      <c r="F78" s="13"/>
      <c r="H78" s="163" t="s">
        <v>135</v>
      </c>
      <c r="I78" s="189">
        <v>680625</v>
      </c>
      <c r="J78" s="164" t="s">
        <v>110</v>
      </c>
      <c r="K78" s="165">
        <f>K54</f>
        <v>6.4400000000000004E-4</v>
      </c>
      <c r="L78" s="50">
        <f>ROUND(I78*K78,0)</f>
        <v>438</v>
      </c>
      <c r="O78" s="1"/>
      <c r="V78" s="332" t="str">
        <f>+B79</f>
        <v>16.  Florida Teachers Lead Program Stipend</v>
      </c>
      <c r="W78" s="332"/>
      <c r="X78" s="332"/>
      <c r="Y78" s="190"/>
      <c r="Z78" s="190"/>
      <c r="AA78" s="190"/>
      <c r="AB78" s="190"/>
      <c r="AC78" s="133"/>
      <c r="AD78" s="9"/>
    </row>
    <row r="79" spans="1:30" ht="21" customHeight="1" x14ac:dyDescent="0.3">
      <c r="B79" s="331" t="s">
        <v>136</v>
      </c>
      <c r="C79" s="331"/>
      <c r="D79" s="331"/>
      <c r="E79" s="13"/>
      <c r="F79" s="13"/>
      <c r="H79" s="163"/>
      <c r="I79" s="171"/>
      <c r="J79" s="171"/>
      <c r="K79" s="171"/>
      <c r="L79" s="128"/>
      <c r="N79" s="191"/>
      <c r="O79" s="1"/>
      <c r="Q79" s="163"/>
      <c r="V79" s="332" t="str">
        <f>+B80</f>
        <v>17.  Food Service Allocation</v>
      </c>
      <c r="W79" s="332"/>
      <c r="X79" s="332"/>
      <c r="Y79" s="190"/>
      <c r="Z79" s="190"/>
      <c r="AA79" s="190"/>
      <c r="AB79" s="190"/>
      <c r="AC79" s="192"/>
      <c r="AD79" s="9"/>
    </row>
    <row r="80" spans="1:30" ht="21" customHeight="1" x14ac:dyDescent="0.3">
      <c r="B80" s="331" t="s">
        <v>137</v>
      </c>
      <c r="C80" s="331"/>
      <c r="D80" s="331"/>
      <c r="E80" s="13"/>
      <c r="F80" s="13"/>
      <c r="H80" s="193" t="s">
        <v>138</v>
      </c>
      <c r="I80" s="194"/>
      <c r="J80" s="194"/>
      <c r="K80" s="194"/>
      <c r="L80" s="195"/>
      <c r="N80" s="196"/>
      <c r="O80" s="1"/>
      <c r="Q80" s="163"/>
      <c r="V80" s="190"/>
      <c r="W80" s="190"/>
      <c r="X80" s="190"/>
      <c r="Y80" s="190"/>
      <c r="Z80" s="190"/>
      <c r="AA80" s="190"/>
      <c r="AB80" s="190"/>
      <c r="AC80" s="192"/>
      <c r="AD80" s="9"/>
    </row>
    <row r="81" spans="1:30" ht="21" customHeight="1" thickBot="1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95"/>
      <c r="M81" s="197"/>
      <c r="N81" s="196"/>
      <c r="O81" s="1"/>
      <c r="Q81" s="163"/>
      <c r="V81" s="190" t="s">
        <v>139</v>
      </c>
      <c r="W81" s="190"/>
      <c r="X81" s="190"/>
      <c r="Y81" s="190"/>
      <c r="Z81" s="190"/>
      <c r="AA81" s="190"/>
      <c r="AB81" s="190"/>
      <c r="AC81" s="198">
        <f>SUM(AC44:AC80)</f>
        <v>167319</v>
      </c>
      <c r="AD81" s="199"/>
    </row>
    <row r="82" spans="1:30" ht="22.5" customHeight="1" thickTop="1" thickBot="1" x14ac:dyDescent="0.35">
      <c r="B82" s="13" t="s">
        <v>140</v>
      </c>
      <c r="C82" s="13"/>
      <c r="D82" s="13"/>
      <c r="E82" s="13"/>
      <c r="F82" s="13"/>
      <c r="G82" s="13"/>
      <c r="H82" s="13"/>
      <c r="I82" s="13"/>
      <c r="J82" s="13"/>
      <c r="K82" s="13"/>
      <c r="L82" s="200">
        <f>SUM(L44:L81)</f>
        <v>754651</v>
      </c>
      <c r="M82" s="201"/>
      <c r="N82" s="202"/>
      <c r="O82" s="1"/>
      <c r="Q82" s="163"/>
      <c r="V82" s="190"/>
      <c r="W82" s="190"/>
      <c r="X82" s="190"/>
      <c r="Y82" s="190"/>
      <c r="Z82" s="190"/>
      <c r="AA82" s="190"/>
      <c r="AB82" s="190"/>
      <c r="AC82" s="203"/>
      <c r="AD82" s="199"/>
    </row>
    <row r="83" spans="1:30" ht="27.75" customHeight="1" thickTop="1" x14ac:dyDescent="0.3">
      <c r="B83" s="13" t="s">
        <v>141</v>
      </c>
      <c r="C83" s="13"/>
      <c r="D83" s="13"/>
      <c r="E83" s="13"/>
      <c r="F83" s="13"/>
      <c r="G83" s="13"/>
      <c r="H83" s="13"/>
      <c r="I83" s="13"/>
      <c r="J83" s="13"/>
      <c r="K83" s="81" t="s">
        <v>142</v>
      </c>
      <c r="L83" s="204" t="s">
        <v>143</v>
      </c>
      <c r="M83" s="201"/>
      <c r="N83" s="202"/>
      <c r="O83" s="1"/>
      <c r="Q83" s="163"/>
      <c r="V83" s="9" t="s">
        <v>144</v>
      </c>
      <c r="W83" s="9"/>
      <c r="X83" s="9"/>
      <c r="Y83" s="9"/>
      <c r="Z83" s="9"/>
      <c r="AA83" s="9"/>
      <c r="AB83" s="9"/>
      <c r="AC83" s="9"/>
      <c r="AD83" s="205"/>
    </row>
    <row r="84" spans="1:30" ht="18.75" customHeight="1" thickBot="1" x14ac:dyDescent="0.35">
      <c r="B84" s="13" t="s">
        <v>145</v>
      </c>
      <c r="C84" s="13"/>
      <c r="D84" s="13"/>
      <c r="E84" s="13"/>
      <c r="F84" s="13"/>
      <c r="G84" s="13"/>
      <c r="H84" s="13"/>
      <c r="I84" s="13"/>
      <c r="J84" s="13"/>
      <c r="K84" s="206">
        <f>IF(G26=0,"",IF((G11+G13+SUM(G15:G21))/G26&gt;0.75,1,""))</f>
        <v>1</v>
      </c>
      <c r="L84" s="200">
        <f>'2531'!AC81</f>
        <v>167319</v>
      </c>
      <c r="M84" s="201"/>
      <c r="N84" s="202"/>
      <c r="O84" s="1"/>
      <c r="Q84" s="163"/>
      <c r="V84" s="207" t="s">
        <v>146</v>
      </c>
      <c r="W84" s="207"/>
      <c r="X84" s="207"/>
      <c r="Y84" s="207"/>
      <c r="Z84" s="207"/>
      <c r="AA84" s="207"/>
      <c r="AB84" s="207"/>
      <c r="AC84" s="207"/>
      <c r="AD84" s="9"/>
    </row>
    <row r="85" spans="1:30" ht="18.75" customHeight="1" thickTop="1" x14ac:dyDescent="0.3">
      <c r="B85" s="13"/>
      <c r="C85" s="13"/>
      <c r="D85" s="13"/>
      <c r="E85" s="13"/>
      <c r="F85" s="13"/>
      <c r="G85" s="13"/>
      <c r="H85" s="13"/>
      <c r="I85" s="13"/>
      <c r="J85" s="13"/>
      <c r="M85" s="201"/>
      <c r="N85" s="202"/>
      <c r="O85" s="1"/>
      <c r="Q85" s="163"/>
      <c r="V85" s="207" t="s">
        <v>147</v>
      </c>
      <c r="W85" s="207"/>
      <c r="X85" s="207"/>
      <c r="Y85" s="207"/>
      <c r="Z85" s="207"/>
      <c r="AA85" s="207"/>
      <c r="AB85" s="207"/>
      <c r="AC85" s="207"/>
      <c r="AD85" s="205"/>
    </row>
    <row r="86" spans="1:30" ht="18.75" customHeight="1" x14ac:dyDescent="0.3">
      <c r="B86" s="2" t="s">
        <v>148</v>
      </c>
      <c r="C86" s="13"/>
      <c r="D86" s="13"/>
      <c r="E86" s="13"/>
      <c r="F86" s="13"/>
      <c r="G86" s="13"/>
      <c r="H86" s="13"/>
      <c r="I86" s="13"/>
      <c r="J86" s="208" t="s">
        <v>149</v>
      </c>
      <c r="K86" s="209">
        <f>IF(K84=1,L84,L82)</f>
        <v>167319</v>
      </c>
      <c r="L86" s="323">
        <f>IF(G26=0,0,IF(G26&gt;250,-(((250/G26)*K86)*IF(M86="H",0.02,0.05)),IF(M86="H",-0.02*K86,-0.05*K86)))</f>
        <v>-8365.9500000000007</v>
      </c>
      <c r="M86" s="210" t="str">
        <f>IF(B123="3396","H",IF(B123="2801","H",IF(B123="2911","H",IF(B123="3382","H"," "))))</f>
        <v xml:space="preserve"> </v>
      </c>
      <c r="N86" s="202"/>
      <c r="O86" s="1"/>
      <c r="Q86" s="163"/>
      <c r="V86" s="207" t="s">
        <v>150</v>
      </c>
      <c r="W86" s="207"/>
      <c r="X86" s="207"/>
      <c r="Y86" s="207"/>
      <c r="Z86" s="207"/>
      <c r="AA86" s="207"/>
      <c r="AB86" s="207"/>
      <c r="AC86" s="207"/>
      <c r="AD86" s="205"/>
    </row>
    <row r="87" spans="1:30" ht="18.75" customHeight="1" x14ac:dyDescent="0.3">
      <c r="B87" s="2" t="s">
        <v>151</v>
      </c>
      <c r="C87" s="13"/>
      <c r="D87" s="13"/>
      <c r="E87" s="13"/>
      <c r="F87" s="13"/>
      <c r="G87" s="13"/>
      <c r="H87" s="13"/>
      <c r="I87" s="13"/>
      <c r="J87" s="13"/>
      <c r="K87" s="211"/>
      <c r="L87" s="204">
        <f>L82+L86</f>
        <v>746285.05</v>
      </c>
      <c r="M87" s="201"/>
      <c r="N87" s="202"/>
      <c r="O87" s="1"/>
      <c r="Q87" s="163"/>
      <c r="V87" s="197"/>
      <c r="W87" s="197"/>
      <c r="X87" s="197"/>
      <c r="Y87" s="197"/>
      <c r="Z87" s="197"/>
      <c r="AA87" s="197"/>
      <c r="AB87" s="197"/>
      <c r="AC87" s="197"/>
      <c r="AD87" s="212"/>
    </row>
    <row r="88" spans="1:30" x14ac:dyDescent="0.3">
      <c r="V88" s="197"/>
      <c r="W88" s="197"/>
      <c r="X88" s="197"/>
      <c r="Y88" s="197"/>
      <c r="Z88" s="197"/>
      <c r="AA88" s="197"/>
      <c r="AB88" s="197"/>
      <c r="AC88" s="197"/>
      <c r="AD88" s="213"/>
    </row>
    <row r="89" spans="1:30" ht="18.75" customHeight="1" x14ac:dyDescent="0.3">
      <c r="A89" s="1" t="s">
        <v>152</v>
      </c>
      <c r="B89" s="13" t="s">
        <v>153</v>
      </c>
      <c r="C89" s="13"/>
      <c r="D89" s="13"/>
      <c r="E89" s="13"/>
      <c r="F89" s="13">
        <v>612595</v>
      </c>
      <c r="G89" s="13"/>
      <c r="H89" s="13"/>
      <c r="I89" s="13"/>
      <c r="J89" s="13"/>
      <c r="K89" s="211"/>
      <c r="L89" s="83">
        <v>0</v>
      </c>
      <c r="M89" s="201"/>
      <c r="N89" s="202"/>
      <c r="O89" s="1"/>
      <c r="Q89" s="163"/>
      <c r="V89" s="197">
        <v>2801</v>
      </c>
      <c r="W89" s="197"/>
      <c r="X89" s="197"/>
      <c r="Y89" s="197"/>
      <c r="Z89" s="197"/>
      <c r="AA89" s="197"/>
      <c r="AB89" s="197"/>
      <c r="AC89" s="197"/>
      <c r="AD89" s="212"/>
    </row>
    <row r="90" spans="1:30" ht="18.75" customHeight="1" x14ac:dyDescent="0.3">
      <c r="B90" s="13" t="s">
        <v>154</v>
      </c>
      <c r="C90" s="13"/>
      <c r="D90" s="13"/>
      <c r="E90" s="13"/>
      <c r="F90" s="13"/>
      <c r="G90" s="13"/>
      <c r="H90" s="13"/>
      <c r="I90" s="13"/>
      <c r="J90" s="13"/>
      <c r="K90" s="211"/>
      <c r="L90" s="204">
        <f>L87+L89</f>
        <v>746285.05</v>
      </c>
      <c r="M90" s="201"/>
      <c r="N90" s="202"/>
      <c r="O90" s="1"/>
      <c r="Q90" s="163"/>
      <c r="V90" s="197">
        <v>2911</v>
      </c>
      <c r="W90" s="214"/>
      <c r="X90" s="214"/>
      <c r="Y90" s="214"/>
      <c r="Z90" s="214"/>
      <c r="AA90" s="214"/>
      <c r="AB90" s="214"/>
      <c r="AC90" s="214"/>
      <c r="AD90" s="212"/>
    </row>
    <row r="91" spans="1:30" ht="18.75" customHeight="1" x14ac:dyDescent="0.3">
      <c r="B91" s="13" t="s">
        <v>155</v>
      </c>
      <c r="C91" s="13"/>
      <c r="D91" s="13"/>
      <c r="E91" s="13"/>
      <c r="F91" s="13"/>
      <c r="G91" s="13"/>
      <c r="H91" s="13"/>
      <c r="I91" s="13"/>
      <c r="J91" s="13"/>
      <c r="K91" s="211"/>
      <c r="L91" s="204">
        <v>1</v>
      </c>
      <c r="M91" s="201"/>
      <c r="N91" s="202"/>
      <c r="O91" s="1"/>
      <c r="Q91" s="163"/>
      <c r="V91" s="197">
        <v>3382</v>
      </c>
      <c r="W91" s="214"/>
      <c r="X91" s="214"/>
      <c r="Y91" s="214"/>
      <c r="Z91" s="214"/>
      <c r="AA91" s="214"/>
      <c r="AB91" s="214"/>
      <c r="AC91" s="214"/>
      <c r="AD91" s="212"/>
    </row>
    <row r="92" spans="1:30" ht="18.75" customHeight="1" thickBot="1" x14ac:dyDescent="0.35">
      <c r="B92" s="13" t="s">
        <v>156</v>
      </c>
      <c r="C92" s="13"/>
      <c r="D92" s="13"/>
      <c r="E92" s="13"/>
      <c r="F92" s="13"/>
      <c r="G92" s="13"/>
      <c r="H92" s="13"/>
      <c r="I92" s="13"/>
      <c r="J92" s="13"/>
      <c r="K92" s="211"/>
      <c r="L92" s="215">
        <f>L90/L91</f>
        <v>746285.05</v>
      </c>
      <c r="M92" s="201"/>
      <c r="N92" s="202"/>
      <c r="O92" s="1"/>
      <c r="Q92" s="163"/>
      <c r="V92" s="253">
        <v>3396</v>
      </c>
      <c r="W92" s="216"/>
      <c r="X92" s="216"/>
      <c r="Y92" s="216"/>
      <c r="Z92" s="216"/>
      <c r="AA92" s="216"/>
      <c r="AB92" s="216"/>
      <c r="AC92" s="216"/>
      <c r="AD92" s="217"/>
    </row>
    <row r="93" spans="1:30" ht="18.75" customHeight="1" thickTop="1" x14ac:dyDescent="0.3">
      <c r="N93" s="217"/>
      <c r="O93" s="218"/>
      <c r="P93" s="217"/>
      <c r="Q93" s="217"/>
      <c r="V93" s="216"/>
      <c r="W93" s="216"/>
      <c r="X93" s="216"/>
      <c r="Y93" s="216"/>
      <c r="Z93" s="216"/>
      <c r="AA93" s="216"/>
      <c r="AB93" s="216"/>
      <c r="AC93" s="216"/>
      <c r="AD93" s="212"/>
    </row>
    <row r="94" spans="1:30" ht="18.75" customHeight="1" thickBot="1" x14ac:dyDescent="0.35">
      <c r="B94" s="219" t="s">
        <v>157</v>
      </c>
      <c r="C94" s="13"/>
      <c r="D94" s="13"/>
      <c r="E94" s="13"/>
      <c r="G94" s="13"/>
      <c r="H94" s="13"/>
      <c r="I94" s="13"/>
      <c r="J94" s="13"/>
      <c r="L94" s="220">
        <f>IF(M86="H",(K86*0.02)+L86,(K86*0.05)+L86)</f>
        <v>0</v>
      </c>
      <c r="M94" s="201"/>
      <c r="V94" s="221"/>
      <c r="W94" s="221"/>
      <c r="X94" s="221"/>
      <c r="Y94" s="221"/>
      <c r="Z94" s="221"/>
      <c r="AA94" s="221"/>
      <c r="AB94" s="221"/>
      <c r="AC94" s="221"/>
      <c r="AD94" s="212"/>
    </row>
    <row r="95" spans="1:30" ht="21.75" customHeight="1" thickTop="1" x14ac:dyDescent="0.3">
      <c r="B95" s="222" t="s">
        <v>158</v>
      </c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17"/>
      <c r="V95" s="221"/>
      <c r="W95" s="221"/>
      <c r="X95" s="221"/>
      <c r="Y95" s="221"/>
      <c r="Z95" s="221"/>
      <c r="AA95" s="221"/>
      <c r="AB95" s="221"/>
      <c r="AC95" s="221"/>
      <c r="AD95" s="212"/>
    </row>
    <row r="96" spans="1:30" x14ac:dyDescent="0.3">
      <c r="B96" s="223"/>
      <c r="K96" s="253" t="s">
        <v>383</v>
      </c>
      <c r="L96" s="254">
        <v>745640.05</v>
      </c>
      <c r="M96" s="261"/>
      <c r="N96" s="261"/>
      <c r="O96" s="261"/>
      <c r="P96" s="261"/>
      <c r="Q96" s="261"/>
      <c r="R96" s="261"/>
      <c r="V96" s="221"/>
      <c r="W96" s="221"/>
      <c r="X96" s="221"/>
      <c r="Y96" s="221"/>
      <c r="Z96" s="221"/>
      <c r="AA96" s="221"/>
      <c r="AB96" s="221"/>
      <c r="AC96" s="221"/>
      <c r="AD96" s="217"/>
    </row>
    <row r="97" spans="2:30" x14ac:dyDescent="0.3">
      <c r="B97" s="223"/>
      <c r="K97" s="263" t="s">
        <v>385</v>
      </c>
      <c r="L97" s="254">
        <v>6</v>
      </c>
      <c r="M97" s="258"/>
      <c r="N97" s="261"/>
      <c r="O97" s="261"/>
      <c r="P97" s="261"/>
      <c r="Q97" s="261"/>
      <c r="R97" s="261"/>
      <c r="V97" s="221"/>
      <c r="W97" s="221"/>
      <c r="X97" s="221"/>
      <c r="Y97" s="221"/>
      <c r="Z97" s="221"/>
      <c r="AA97" s="221"/>
      <c r="AB97" s="221"/>
      <c r="AC97" s="221"/>
      <c r="AD97" s="217"/>
    </row>
    <row r="98" spans="2:30" hidden="1" x14ac:dyDescent="0.3">
      <c r="B98" s="224" t="s">
        <v>159</v>
      </c>
      <c r="C98" s="225"/>
      <c r="K98" s="106"/>
      <c r="V98" s="226"/>
      <c r="W98" s="226"/>
      <c r="X98" s="226"/>
      <c r="Y98" s="226"/>
      <c r="Z98" s="226"/>
      <c r="AA98" s="226"/>
      <c r="AB98" s="226"/>
      <c r="AC98" s="226"/>
    </row>
    <row r="99" spans="2:30" hidden="1" x14ac:dyDescent="0.3">
      <c r="B99" s="227"/>
      <c r="C99" s="225"/>
      <c r="K99" s="106"/>
      <c r="V99" s="223"/>
      <c r="W99" s="13"/>
      <c r="X99" s="13"/>
      <c r="Y99" s="13"/>
      <c r="Z99" s="13"/>
      <c r="AA99" s="13"/>
      <c r="AB99" s="13"/>
      <c r="AC99" s="13"/>
    </row>
    <row r="100" spans="2:30" hidden="1" x14ac:dyDescent="0.3">
      <c r="B100" s="228" t="s">
        <v>160</v>
      </c>
      <c r="C100" s="224" t="s">
        <v>161</v>
      </c>
      <c r="K100" s="106"/>
      <c r="V100" s="223"/>
    </row>
    <row r="101" spans="2:30" hidden="1" x14ac:dyDescent="0.3">
      <c r="B101" s="228" t="s">
        <v>162</v>
      </c>
      <c r="C101" s="224" t="s">
        <v>163</v>
      </c>
      <c r="K101" s="106"/>
      <c r="V101" s="223"/>
    </row>
    <row r="102" spans="2:30" hidden="1" x14ac:dyDescent="0.3">
      <c r="B102" s="228" t="s">
        <v>164</v>
      </c>
      <c r="C102" s="224" t="s">
        <v>165</v>
      </c>
      <c r="K102" s="106"/>
      <c r="V102" s="223"/>
      <c r="W102" s="229"/>
      <c r="X102" s="229"/>
      <c r="Y102" s="229"/>
      <c r="Z102" s="229"/>
      <c r="AA102" s="229"/>
      <c r="AB102" s="229"/>
      <c r="AC102" s="229"/>
      <c r="AD102" s="229"/>
    </row>
    <row r="103" spans="2:30" hidden="1" x14ac:dyDescent="0.3">
      <c r="B103" s="228" t="s">
        <v>166</v>
      </c>
      <c r="C103" s="224" t="s">
        <v>167</v>
      </c>
      <c r="K103" s="106"/>
      <c r="V103" s="223"/>
    </row>
    <row r="104" spans="2:30" hidden="1" x14ac:dyDescent="0.3">
      <c r="B104" s="230"/>
      <c r="C104" s="224" t="s">
        <v>168</v>
      </c>
      <c r="K104" s="106"/>
      <c r="V104" s="223"/>
    </row>
    <row r="105" spans="2:30" hidden="1" x14ac:dyDescent="0.3">
      <c r="B105" s="228" t="s">
        <v>169</v>
      </c>
      <c r="C105" s="224" t="s">
        <v>170</v>
      </c>
      <c r="K105" s="106"/>
      <c r="V105" s="223"/>
    </row>
    <row r="106" spans="2:30" hidden="1" x14ac:dyDescent="0.3">
      <c r="B106" s="228" t="s">
        <v>171</v>
      </c>
      <c r="C106" s="224" t="s">
        <v>172</v>
      </c>
      <c r="K106" s="106"/>
      <c r="V106" s="223"/>
    </row>
    <row r="107" spans="2:30" hidden="1" x14ac:dyDescent="0.3">
      <c r="B107" s="228" t="s">
        <v>227</v>
      </c>
      <c r="C107" s="224" t="s">
        <v>174</v>
      </c>
      <c r="K107" s="106"/>
      <c r="V107" s="223"/>
    </row>
    <row r="108" spans="2:30" hidden="1" x14ac:dyDescent="0.3">
      <c r="B108" s="228" t="s">
        <v>175</v>
      </c>
      <c r="C108" s="224" t="s">
        <v>176</v>
      </c>
      <c r="K108" s="106"/>
      <c r="V108" s="223"/>
    </row>
    <row r="109" spans="2:30" hidden="1" x14ac:dyDescent="0.3">
      <c r="B109" s="228" t="s">
        <v>177</v>
      </c>
      <c r="C109" s="224" t="s">
        <v>178</v>
      </c>
      <c r="K109" s="106"/>
      <c r="V109" s="223"/>
    </row>
    <row r="110" spans="2:30" hidden="1" x14ac:dyDescent="0.3">
      <c r="B110" s="230"/>
      <c r="C110" s="224"/>
      <c r="K110" s="106"/>
      <c r="V110" s="223"/>
    </row>
    <row r="111" spans="2:30" hidden="1" x14ac:dyDescent="0.3">
      <c r="B111" s="228" t="s">
        <v>179</v>
      </c>
      <c r="C111" s="224" t="s">
        <v>180</v>
      </c>
      <c r="K111" s="106"/>
      <c r="V111" s="223"/>
    </row>
    <row r="112" spans="2:30" hidden="1" x14ac:dyDescent="0.3">
      <c r="B112" s="228" t="s">
        <v>179</v>
      </c>
      <c r="C112" s="224" t="s">
        <v>181</v>
      </c>
      <c r="K112" s="106"/>
    </row>
    <row r="113" spans="2:11" hidden="1" x14ac:dyDescent="0.3">
      <c r="B113" s="228" t="s">
        <v>182</v>
      </c>
      <c r="C113" s="224" t="s">
        <v>183</v>
      </c>
      <c r="K113" s="106"/>
    </row>
    <row r="114" spans="2:11" hidden="1" x14ac:dyDescent="0.3">
      <c r="B114" s="228" t="s">
        <v>184</v>
      </c>
      <c r="C114" s="224" t="s">
        <v>185</v>
      </c>
      <c r="K114" s="106"/>
    </row>
    <row r="115" spans="2:11" hidden="1" x14ac:dyDescent="0.3">
      <c r="B115" s="228" t="s">
        <v>182</v>
      </c>
      <c r="C115" s="224" t="s">
        <v>186</v>
      </c>
      <c r="K115" s="106"/>
    </row>
    <row r="116" spans="2:11" hidden="1" x14ac:dyDescent="0.3">
      <c r="B116" s="228" t="s">
        <v>187</v>
      </c>
      <c r="C116" s="224" t="s">
        <v>188</v>
      </c>
      <c r="K116" s="106"/>
    </row>
    <row r="117" spans="2:11" hidden="1" x14ac:dyDescent="0.3">
      <c r="B117" s="228" t="s">
        <v>189</v>
      </c>
      <c r="C117" s="224" t="s">
        <v>190</v>
      </c>
      <c r="K117" s="106"/>
    </row>
    <row r="118" spans="2:11" hidden="1" x14ac:dyDescent="0.3">
      <c r="B118" s="230" t="s">
        <v>191</v>
      </c>
      <c r="C118" s="224" t="s">
        <v>192</v>
      </c>
      <c r="K118" s="106"/>
    </row>
    <row r="119" spans="2:11" hidden="1" x14ac:dyDescent="0.3">
      <c r="B119" s="230"/>
      <c r="C119" s="224"/>
      <c r="K119" s="106"/>
    </row>
    <row r="120" spans="2:11" hidden="1" x14ac:dyDescent="0.3">
      <c r="B120" s="228" t="s">
        <v>160</v>
      </c>
      <c r="C120" s="224" t="s">
        <v>193</v>
      </c>
      <c r="K120" s="106"/>
    </row>
    <row r="121" spans="2:11" hidden="1" x14ac:dyDescent="0.3">
      <c r="B121" s="228" t="s">
        <v>194</v>
      </c>
      <c r="C121" s="224" t="s">
        <v>195</v>
      </c>
      <c r="K121" s="106"/>
    </row>
    <row r="122" spans="2:11" hidden="1" x14ac:dyDescent="0.3">
      <c r="B122" s="228" t="s">
        <v>196</v>
      </c>
      <c r="C122" s="224" t="s">
        <v>197</v>
      </c>
      <c r="K122" s="106"/>
    </row>
    <row r="123" spans="2:11" hidden="1" x14ac:dyDescent="0.3">
      <c r="B123" s="228" t="s">
        <v>228</v>
      </c>
      <c r="C123" s="224" t="s">
        <v>199</v>
      </c>
      <c r="K123" s="106"/>
    </row>
    <row r="124" spans="2:11" hidden="1" x14ac:dyDescent="0.3">
      <c r="B124" s="228" t="s">
        <v>229</v>
      </c>
      <c r="C124" s="224" t="s">
        <v>201</v>
      </c>
      <c r="K124" s="106"/>
    </row>
    <row r="125" spans="2:11" hidden="1" x14ac:dyDescent="0.3">
      <c r="B125" s="228" t="s">
        <v>202</v>
      </c>
      <c r="C125" s="224" t="s">
        <v>203</v>
      </c>
      <c r="K125" s="106"/>
    </row>
    <row r="126" spans="2:11" hidden="1" x14ac:dyDescent="0.3">
      <c r="B126" s="228" t="s">
        <v>202</v>
      </c>
      <c r="C126" s="224" t="s">
        <v>204</v>
      </c>
      <c r="K126" s="106"/>
    </row>
    <row r="127" spans="2:11" hidden="1" x14ac:dyDescent="0.3">
      <c r="B127" s="228" t="s">
        <v>202</v>
      </c>
      <c r="C127" s="224" t="s">
        <v>205</v>
      </c>
      <c r="K127" s="106"/>
    </row>
    <row r="128" spans="2:11" hidden="1" x14ac:dyDescent="0.3">
      <c r="B128" s="228" t="s">
        <v>202</v>
      </c>
      <c r="C128" s="224" t="s">
        <v>206</v>
      </c>
      <c r="K128" s="106"/>
    </row>
    <row r="129" spans="2:14" hidden="1" x14ac:dyDescent="0.3">
      <c r="B129" s="228" t="s">
        <v>166</v>
      </c>
      <c r="C129" s="224" t="s">
        <v>207</v>
      </c>
      <c r="K129" s="106"/>
    </row>
    <row r="130" spans="2:14" hidden="1" x14ac:dyDescent="0.3">
      <c r="B130" s="228" t="s">
        <v>208</v>
      </c>
      <c r="C130" s="224" t="s">
        <v>209</v>
      </c>
      <c r="K130" s="106"/>
    </row>
    <row r="131" spans="2:14" hidden="1" x14ac:dyDescent="0.3">
      <c r="B131" s="228" t="s">
        <v>202</v>
      </c>
      <c r="C131" s="224" t="s">
        <v>210</v>
      </c>
      <c r="K131" s="106"/>
    </row>
    <row r="132" spans="2:14" hidden="1" x14ac:dyDescent="0.3">
      <c r="B132" s="224"/>
      <c r="C132" s="224"/>
      <c r="K132" s="106"/>
    </row>
    <row r="133" spans="2:14" hidden="1" x14ac:dyDescent="0.3">
      <c r="B133" s="224"/>
      <c r="C133" s="224"/>
      <c r="K133" s="106"/>
    </row>
    <row r="134" spans="2:14" hidden="1" x14ac:dyDescent="0.3">
      <c r="B134" s="230"/>
      <c r="C134" s="230"/>
      <c r="K134" s="106"/>
    </row>
    <row r="135" spans="2:14" hidden="1" x14ac:dyDescent="0.3">
      <c r="B135" s="230">
        <f>NvsElapsedTime</f>
        <v>1.15740767796524E-5</v>
      </c>
      <c r="C135" s="230"/>
      <c r="K135" s="106"/>
    </row>
    <row r="136" spans="2:14" hidden="1" x14ac:dyDescent="0.3">
      <c r="B136" s="231">
        <f>NvsEndTime</f>
        <v>41754.487708333298</v>
      </c>
      <c r="C136" s="231" t="s">
        <v>211</v>
      </c>
      <c r="K136" s="106"/>
    </row>
    <row r="137" spans="2:14" x14ac:dyDescent="0.3">
      <c r="B137" s="231"/>
      <c r="C137" s="231"/>
      <c r="K137" s="106"/>
      <c r="L137" s="254"/>
    </row>
    <row r="138" spans="2:14" x14ac:dyDescent="0.3">
      <c r="B138" s="231"/>
      <c r="C138" s="231"/>
      <c r="K138" s="106"/>
      <c r="L138" s="259">
        <f>SUM(L96:L137)</f>
        <v>745646.05</v>
      </c>
    </row>
    <row r="139" spans="2:14" x14ac:dyDescent="0.3">
      <c r="B139" s="231"/>
      <c r="C139" s="231"/>
      <c r="K139" s="106"/>
      <c r="L139" s="260"/>
    </row>
    <row r="140" spans="2:14" ht="20.399999999999999" x14ac:dyDescent="0.35">
      <c r="B140" s="224"/>
      <c r="C140" s="232"/>
      <c r="K140" s="106" t="s">
        <v>382</v>
      </c>
      <c r="L140" s="257">
        <f>+L92-L138</f>
        <v>639</v>
      </c>
    </row>
    <row r="141" spans="2:14" x14ac:dyDescent="0.3">
      <c r="B141" s="224"/>
      <c r="C141" s="224"/>
    </row>
    <row r="142" spans="2:14" x14ac:dyDescent="0.3">
      <c r="B142" s="224"/>
      <c r="C142" s="224"/>
    </row>
    <row r="143" spans="2:14" x14ac:dyDescent="0.3">
      <c r="B143" s="224"/>
      <c r="C143" s="224"/>
      <c r="I143" s="222"/>
      <c r="J143" s="222"/>
      <c r="K143" s="222"/>
      <c r="L143" s="222"/>
      <c r="M143" s="222"/>
      <c r="N143" s="222"/>
    </row>
    <row r="144" spans="2:14" x14ac:dyDescent="0.3">
      <c r="B144" s="224"/>
      <c r="C144" s="224"/>
      <c r="I144" s="222"/>
      <c r="J144" s="222"/>
      <c r="K144" s="222"/>
      <c r="L144" s="222"/>
      <c r="M144" s="222"/>
      <c r="N144" s="222"/>
    </row>
    <row r="145" spans="2:14" x14ac:dyDescent="0.3">
      <c r="B145" s="224"/>
      <c r="C145" s="224"/>
      <c r="I145" s="13"/>
      <c r="J145" s="13"/>
      <c r="K145" s="13"/>
      <c r="L145" s="13"/>
      <c r="M145" s="13"/>
      <c r="N145" s="13"/>
    </row>
    <row r="146" spans="2:14" x14ac:dyDescent="0.3">
      <c r="B146" s="224"/>
      <c r="C146" s="224"/>
    </row>
    <row r="147" spans="2:14" x14ac:dyDescent="0.3">
      <c r="B147" s="224"/>
      <c r="C147" s="224"/>
    </row>
    <row r="148" spans="2:14" x14ac:dyDescent="0.3">
      <c r="B148" s="224"/>
      <c r="C148" s="224"/>
    </row>
    <row r="149" spans="2:14" x14ac:dyDescent="0.3">
      <c r="B149" s="224"/>
      <c r="C149" s="224"/>
    </row>
    <row r="150" spans="2:14" x14ac:dyDescent="0.3">
      <c r="B150" s="224"/>
      <c r="C150" s="224"/>
    </row>
    <row r="151" spans="2:14" x14ac:dyDescent="0.3">
      <c r="B151" s="224"/>
      <c r="C151" s="224"/>
    </row>
    <row r="152" spans="2:14" x14ac:dyDescent="0.3">
      <c r="B152" s="224"/>
      <c r="C152" s="224"/>
    </row>
    <row r="153" spans="2:14" x14ac:dyDescent="0.3">
      <c r="B153" s="224"/>
      <c r="C153" s="224"/>
    </row>
    <row r="154" spans="2:14" x14ac:dyDescent="0.3">
      <c r="B154" s="224"/>
      <c r="C154" s="224"/>
    </row>
  </sheetData>
  <mergeCells count="151"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B79:D79"/>
    <mergeCell ref="V79:X79"/>
    <mergeCell ref="B80:D80"/>
    <mergeCell ref="V76:X76"/>
    <mergeCell ref="Y76:Z76"/>
    <mergeCell ref="V77:X77"/>
    <mergeCell ref="Y77:Z77"/>
    <mergeCell ref="B78:D78"/>
    <mergeCell ref="V78:X78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2061</vt:i4>
      </vt:variant>
    </vt:vector>
  </HeadingPairs>
  <TitlesOfParts>
    <vt:vector size="2106" baseType="lpstr">
      <vt:lpstr>Net Payment</vt:lpstr>
      <vt:lpstr>Charter Schools</vt:lpstr>
      <vt:lpstr>0054</vt:lpstr>
      <vt:lpstr>0642</vt:lpstr>
      <vt:lpstr>0664</vt:lpstr>
      <vt:lpstr>1461</vt:lpstr>
      <vt:lpstr>1571</vt:lpstr>
      <vt:lpstr>2521</vt:lpstr>
      <vt:lpstr>2531</vt:lpstr>
      <vt:lpstr>2641</vt:lpstr>
      <vt:lpstr>2791</vt:lpstr>
      <vt:lpstr>2801</vt:lpstr>
      <vt:lpstr>2911</vt:lpstr>
      <vt:lpstr>2941</vt:lpstr>
      <vt:lpstr>3083</vt:lpstr>
      <vt:lpstr>3345</vt:lpstr>
      <vt:lpstr>3347</vt:lpstr>
      <vt:lpstr>3381</vt:lpstr>
      <vt:lpstr>3382</vt:lpstr>
      <vt:lpstr>3385</vt:lpstr>
      <vt:lpstr>3386</vt:lpstr>
      <vt:lpstr>3391</vt:lpstr>
      <vt:lpstr>3394</vt:lpstr>
      <vt:lpstr>3395</vt:lpstr>
      <vt:lpstr>3396</vt:lpstr>
      <vt:lpstr>3398</vt:lpstr>
      <vt:lpstr>3400</vt:lpstr>
      <vt:lpstr>3401</vt:lpstr>
      <vt:lpstr>3413</vt:lpstr>
      <vt:lpstr>3421</vt:lpstr>
      <vt:lpstr>3431</vt:lpstr>
      <vt:lpstr>3441</vt:lpstr>
      <vt:lpstr>3443</vt:lpstr>
      <vt:lpstr>3941</vt:lpstr>
      <vt:lpstr>3961</vt:lpstr>
      <vt:lpstr>3971</vt:lpstr>
      <vt:lpstr>4000</vt:lpstr>
      <vt:lpstr>4002</vt:lpstr>
      <vt:lpstr>4010</vt:lpstr>
      <vt:lpstr>4012</vt:lpstr>
      <vt:lpstr>4013</vt:lpstr>
      <vt:lpstr>4020</vt:lpstr>
      <vt:lpstr>4037</vt:lpstr>
      <vt:lpstr>4040</vt:lpstr>
      <vt:lpstr>4041</vt:lpstr>
      <vt:lpstr>'0054'!_1.__2009_10_FEFP_State_and_Local_Funding</vt:lpstr>
      <vt:lpstr>'0642'!_1.__2009_10_FEFP_State_and_Local_Funding</vt:lpstr>
      <vt:lpstr>'0664'!_1.__2009_10_FEFP_State_and_Local_Funding</vt:lpstr>
      <vt:lpstr>'1461'!_1.__2009_10_FEFP_State_and_Local_Funding</vt:lpstr>
      <vt:lpstr>'1571'!_1.__2009_10_FEFP_State_and_Local_Funding</vt:lpstr>
      <vt:lpstr>'2521'!_1.__2009_10_FEFP_State_and_Local_Funding</vt:lpstr>
      <vt:lpstr>'2531'!_1.__2009_10_FEFP_State_and_Local_Funding</vt:lpstr>
      <vt:lpstr>'2641'!_1.__2009_10_FEFP_State_and_Local_Funding</vt:lpstr>
      <vt:lpstr>'2791'!_1.__2009_10_FEFP_State_and_Local_Funding</vt:lpstr>
      <vt:lpstr>'2801'!_1.__2009_10_FEFP_State_and_Local_Funding</vt:lpstr>
      <vt:lpstr>'2911'!_1.__2009_10_FEFP_State_and_Local_Funding</vt:lpstr>
      <vt:lpstr>'2941'!_1.__2009_10_FEFP_State_and_Local_Funding</vt:lpstr>
      <vt:lpstr>'3083'!_1.__2009_10_FEFP_State_and_Local_Funding</vt:lpstr>
      <vt:lpstr>'3345'!_1.__2009_10_FEFP_State_and_Local_Funding</vt:lpstr>
      <vt:lpstr>'3347'!_1.__2009_10_FEFP_State_and_Local_Funding</vt:lpstr>
      <vt:lpstr>'3381'!_1.__2009_10_FEFP_State_and_Local_Funding</vt:lpstr>
      <vt:lpstr>'3382'!_1.__2009_10_FEFP_State_and_Local_Funding</vt:lpstr>
      <vt:lpstr>'3385'!_1.__2009_10_FEFP_State_and_Local_Funding</vt:lpstr>
      <vt:lpstr>'3386'!_1.__2009_10_FEFP_State_and_Local_Funding</vt:lpstr>
      <vt:lpstr>'3391'!_1.__2009_10_FEFP_State_and_Local_Funding</vt:lpstr>
      <vt:lpstr>'3394'!_1.__2009_10_FEFP_State_and_Local_Funding</vt:lpstr>
      <vt:lpstr>'3395'!_1.__2009_10_FEFP_State_and_Local_Funding</vt:lpstr>
      <vt:lpstr>'3396'!_1.__2009_10_FEFP_State_and_Local_Funding</vt:lpstr>
      <vt:lpstr>'3398'!_1.__2009_10_FEFP_State_and_Local_Funding</vt:lpstr>
      <vt:lpstr>'3400'!_1.__2009_10_FEFP_State_and_Local_Funding</vt:lpstr>
      <vt:lpstr>'3401'!_1.__2009_10_FEFP_State_and_Local_Funding</vt:lpstr>
      <vt:lpstr>'3413'!_1.__2009_10_FEFP_State_and_Local_Funding</vt:lpstr>
      <vt:lpstr>'3421'!_1.__2009_10_FEFP_State_and_Local_Funding</vt:lpstr>
      <vt:lpstr>'3431'!_1.__2009_10_FEFP_State_and_Local_Funding</vt:lpstr>
      <vt:lpstr>'3441'!_1.__2009_10_FEFP_State_and_Local_Funding</vt:lpstr>
      <vt:lpstr>'3443'!_1.__2009_10_FEFP_State_and_Local_Funding</vt:lpstr>
      <vt:lpstr>'3941'!_1.__2009_10_FEFP_State_and_Local_Funding</vt:lpstr>
      <vt:lpstr>'3961'!_1.__2009_10_FEFP_State_and_Local_Funding</vt:lpstr>
      <vt:lpstr>'3971'!_1.__2009_10_FEFP_State_and_Local_Funding</vt:lpstr>
      <vt:lpstr>'4000'!_1.__2009_10_FEFP_State_and_Local_Funding</vt:lpstr>
      <vt:lpstr>'4002'!_1.__2009_10_FEFP_State_and_Local_Funding</vt:lpstr>
      <vt:lpstr>'4010'!_1.__2009_10_FEFP_State_and_Local_Funding</vt:lpstr>
      <vt:lpstr>'4012'!_1.__2009_10_FEFP_State_and_Local_Funding</vt:lpstr>
      <vt:lpstr>'4013'!_1.__2009_10_FEFP_State_and_Local_Funding</vt:lpstr>
      <vt:lpstr>'4020'!_1.__2009_10_FEFP_State_and_Local_Funding</vt:lpstr>
      <vt:lpstr>'4037'!_1.__2009_10_FEFP_State_and_Local_Funding</vt:lpstr>
      <vt:lpstr>'4041'!_1.__2009_10_FEFP_State_and_Local_Funding</vt:lpstr>
      <vt:lpstr>'0054'!_1.__2010_11_FEFP_State_and_Local_Funding</vt:lpstr>
      <vt:lpstr>'0642'!_1.__2010_11_FEFP_State_and_Local_Funding</vt:lpstr>
      <vt:lpstr>'0664'!_1.__2010_11_FEFP_State_and_Local_Funding</vt:lpstr>
      <vt:lpstr>'1461'!_1.__2010_11_FEFP_State_and_Local_Funding</vt:lpstr>
      <vt:lpstr>'1571'!_1.__2010_11_FEFP_State_and_Local_Funding</vt:lpstr>
      <vt:lpstr>'2521'!_1.__2010_11_FEFP_State_and_Local_Funding</vt:lpstr>
      <vt:lpstr>'2531'!_1.__2010_11_FEFP_State_and_Local_Funding</vt:lpstr>
      <vt:lpstr>'2641'!_1.__2010_11_FEFP_State_and_Local_Funding</vt:lpstr>
      <vt:lpstr>'2791'!_1.__2010_11_FEFP_State_and_Local_Funding</vt:lpstr>
      <vt:lpstr>'2801'!_1.__2010_11_FEFP_State_and_Local_Funding</vt:lpstr>
      <vt:lpstr>'2911'!_1.__2010_11_FEFP_State_and_Local_Funding</vt:lpstr>
      <vt:lpstr>'2941'!_1.__2010_11_FEFP_State_and_Local_Funding</vt:lpstr>
      <vt:lpstr>'3083'!_1.__2010_11_FEFP_State_and_Local_Funding</vt:lpstr>
      <vt:lpstr>'3345'!_1.__2010_11_FEFP_State_and_Local_Funding</vt:lpstr>
      <vt:lpstr>'3347'!_1.__2010_11_FEFP_State_and_Local_Funding</vt:lpstr>
      <vt:lpstr>'3381'!_1.__2010_11_FEFP_State_and_Local_Funding</vt:lpstr>
      <vt:lpstr>'3382'!_1.__2010_11_FEFP_State_and_Local_Funding</vt:lpstr>
      <vt:lpstr>'3385'!_1.__2010_11_FEFP_State_and_Local_Funding</vt:lpstr>
      <vt:lpstr>'3386'!_1.__2010_11_FEFP_State_and_Local_Funding</vt:lpstr>
      <vt:lpstr>'3391'!_1.__2010_11_FEFP_State_and_Local_Funding</vt:lpstr>
      <vt:lpstr>'3394'!_1.__2010_11_FEFP_State_and_Local_Funding</vt:lpstr>
      <vt:lpstr>'3395'!_1.__2010_11_FEFP_State_and_Local_Funding</vt:lpstr>
      <vt:lpstr>'3396'!_1.__2010_11_FEFP_State_and_Local_Funding</vt:lpstr>
      <vt:lpstr>'3398'!_1.__2010_11_FEFP_State_and_Local_Funding</vt:lpstr>
      <vt:lpstr>'3400'!_1.__2010_11_FEFP_State_and_Local_Funding</vt:lpstr>
      <vt:lpstr>'3401'!_1.__2010_11_FEFP_State_and_Local_Funding</vt:lpstr>
      <vt:lpstr>'3413'!_1.__2010_11_FEFP_State_and_Local_Funding</vt:lpstr>
      <vt:lpstr>'3421'!_1.__2010_11_FEFP_State_and_Local_Funding</vt:lpstr>
      <vt:lpstr>'3431'!_1.__2010_11_FEFP_State_and_Local_Funding</vt:lpstr>
      <vt:lpstr>'3441'!_1.__2010_11_FEFP_State_and_Local_Funding</vt:lpstr>
      <vt:lpstr>'3443'!_1.__2010_11_FEFP_State_and_Local_Funding</vt:lpstr>
      <vt:lpstr>'3941'!_1.__2010_11_FEFP_State_and_Local_Funding</vt:lpstr>
      <vt:lpstr>'3961'!_1.__2010_11_FEFP_State_and_Local_Funding</vt:lpstr>
      <vt:lpstr>'3971'!_1.__2010_11_FEFP_State_and_Local_Funding</vt:lpstr>
      <vt:lpstr>'4000'!_1.__2010_11_FEFP_State_and_Local_Funding</vt:lpstr>
      <vt:lpstr>'4002'!_1.__2010_11_FEFP_State_and_Local_Funding</vt:lpstr>
      <vt:lpstr>'4010'!_1.__2010_11_FEFP_State_and_Local_Funding</vt:lpstr>
      <vt:lpstr>'4012'!_1.__2010_11_FEFP_State_and_Local_Funding</vt:lpstr>
      <vt:lpstr>'4013'!_1.__2010_11_FEFP_State_and_Local_Funding</vt:lpstr>
      <vt:lpstr>'4020'!_1.__2010_11_FEFP_State_and_Local_Funding</vt:lpstr>
      <vt:lpstr>'4037'!_1.__2010_11_FEFP_State_and_Local_Funding</vt:lpstr>
      <vt:lpstr>'4041'!_1.__2010_11_FEFP_State_and_Local_Funding</vt:lpstr>
      <vt:lpstr>'0054'!_101_Basic_K_3</vt:lpstr>
      <vt:lpstr>'0642'!_101_Basic_K_3</vt:lpstr>
      <vt:lpstr>'0664'!_101_Basic_K_3</vt:lpstr>
      <vt:lpstr>'1461'!_101_Basic_K_3</vt:lpstr>
      <vt:lpstr>'1571'!_101_Basic_K_3</vt:lpstr>
      <vt:lpstr>'2521'!_101_Basic_K_3</vt:lpstr>
      <vt:lpstr>'2531'!_101_Basic_K_3</vt:lpstr>
      <vt:lpstr>'2641'!_101_Basic_K_3</vt:lpstr>
      <vt:lpstr>'2791'!_101_Basic_K_3</vt:lpstr>
      <vt:lpstr>'2801'!_101_Basic_K_3</vt:lpstr>
      <vt:lpstr>'2911'!_101_Basic_K_3</vt:lpstr>
      <vt:lpstr>'2941'!_101_Basic_K_3</vt:lpstr>
      <vt:lpstr>'3083'!_101_Basic_K_3</vt:lpstr>
      <vt:lpstr>'3345'!_101_Basic_K_3</vt:lpstr>
      <vt:lpstr>'3347'!_101_Basic_K_3</vt:lpstr>
      <vt:lpstr>'3381'!_101_Basic_K_3</vt:lpstr>
      <vt:lpstr>'3382'!_101_Basic_K_3</vt:lpstr>
      <vt:lpstr>'3385'!_101_Basic_K_3</vt:lpstr>
      <vt:lpstr>'3386'!_101_Basic_K_3</vt:lpstr>
      <vt:lpstr>'3391'!_101_Basic_K_3</vt:lpstr>
      <vt:lpstr>'3394'!_101_Basic_K_3</vt:lpstr>
      <vt:lpstr>'3395'!_101_Basic_K_3</vt:lpstr>
      <vt:lpstr>'3396'!_101_Basic_K_3</vt:lpstr>
      <vt:lpstr>'3398'!_101_Basic_K_3</vt:lpstr>
      <vt:lpstr>'3400'!_101_Basic_K_3</vt:lpstr>
      <vt:lpstr>'3401'!_101_Basic_K_3</vt:lpstr>
      <vt:lpstr>'3413'!_101_Basic_K_3</vt:lpstr>
      <vt:lpstr>'3421'!_101_Basic_K_3</vt:lpstr>
      <vt:lpstr>'3431'!_101_Basic_K_3</vt:lpstr>
      <vt:lpstr>'3441'!_101_Basic_K_3</vt:lpstr>
      <vt:lpstr>'3443'!_101_Basic_K_3</vt:lpstr>
      <vt:lpstr>'3941'!_101_Basic_K_3</vt:lpstr>
      <vt:lpstr>'3961'!_101_Basic_K_3</vt:lpstr>
      <vt:lpstr>'3971'!_101_Basic_K_3</vt:lpstr>
      <vt:lpstr>'4000'!_101_Basic_K_3</vt:lpstr>
      <vt:lpstr>'4002'!_101_Basic_K_3</vt:lpstr>
      <vt:lpstr>'4010'!_101_Basic_K_3</vt:lpstr>
      <vt:lpstr>'4012'!_101_Basic_K_3</vt:lpstr>
      <vt:lpstr>'4013'!_101_Basic_K_3</vt:lpstr>
      <vt:lpstr>'4020'!_101_Basic_K_3</vt:lpstr>
      <vt:lpstr>'4037'!_101_Basic_K_3</vt:lpstr>
      <vt:lpstr>'4041'!_101_Basic_K_3</vt:lpstr>
      <vt:lpstr>'0054'!_102_Basic_4_8</vt:lpstr>
      <vt:lpstr>'0642'!_102_Basic_4_8</vt:lpstr>
      <vt:lpstr>'0664'!_102_Basic_4_8</vt:lpstr>
      <vt:lpstr>'1461'!_102_Basic_4_8</vt:lpstr>
      <vt:lpstr>'1571'!_102_Basic_4_8</vt:lpstr>
      <vt:lpstr>'2521'!_102_Basic_4_8</vt:lpstr>
      <vt:lpstr>'2531'!_102_Basic_4_8</vt:lpstr>
      <vt:lpstr>'2641'!_102_Basic_4_8</vt:lpstr>
      <vt:lpstr>'2791'!_102_Basic_4_8</vt:lpstr>
      <vt:lpstr>'2801'!_102_Basic_4_8</vt:lpstr>
      <vt:lpstr>'2911'!_102_Basic_4_8</vt:lpstr>
      <vt:lpstr>'2941'!_102_Basic_4_8</vt:lpstr>
      <vt:lpstr>'3083'!_102_Basic_4_8</vt:lpstr>
      <vt:lpstr>'3345'!_102_Basic_4_8</vt:lpstr>
      <vt:lpstr>'3347'!_102_Basic_4_8</vt:lpstr>
      <vt:lpstr>'3381'!_102_Basic_4_8</vt:lpstr>
      <vt:lpstr>'3382'!_102_Basic_4_8</vt:lpstr>
      <vt:lpstr>'3385'!_102_Basic_4_8</vt:lpstr>
      <vt:lpstr>'3386'!_102_Basic_4_8</vt:lpstr>
      <vt:lpstr>'3391'!_102_Basic_4_8</vt:lpstr>
      <vt:lpstr>'3394'!_102_Basic_4_8</vt:lpstr>
      <vt:lpstr>'3395'!_102_Basic_4_8</vt:lpstr>
      <vt:lpstr>'3396'!_102_Basic_4_8</vt:lpstr>
      <vt:lpstr>'3398'!_102_Basic_4_8</vt:lpstr>
      <vt:lpstr>'3400'!_102_Basic_4_8</vt:lpstr>
      <vt:lpstr>'3401'!_102_Basic_4_8</vt:lpstr>
      <vt:lpstr>'3413'!_102_Basic_4_8</vt:lpstr>
      <vt:lpstr>'3421'!_102_Basic_4_8</vt:lpstr>
      <vt:lpstr>'3431'!_102_Basic_4_8</vt:lpstr>
      <vt:lpstr>'3441'!_102_Basic_4_8</vt:lpstr>
      <vt:lpstr>'3443'!_102_Basic_4_8</vt:lpstr>
      <vt:lpstr>'3941'!_102_Basic_4_8</vt:lpstr>
      <vt:lpstr>'3961'!_102_Basic_4_8</vt:lpstr>
      <vt:lpstr>'3971'!_102_Basic_4_8</vt:lpstr>
      <vt:lpstr>'4000'!_102_Basic_4_8</vt:lpstr>
      <vt:lpstr>'4002'!_102_Basic_4_8</vt:lpstr>
      <vt:lpstr>'4010'!_102_Basic_4_8</vt:lpstr>
      <vt:lpstr>'4012'!_102_Basic_4_8</vt:lpstr>
      <vt:lpstr>'4013'!_102_Basic_4_8</vt:lpstr>
      <vt:lpstr>'4020'!_102_Basic_4_8</vt:lpstr>
      <vt:lpstr>'4037'!_102_Basic_4_8</vt:lpstr>
      <vt:lpstr>'4041'!_102_Basic_4_8</vt:lpstr>
      <vt:lpstr>'0054'!_103_Basic_9_12</vt:lpstr>
      <vt:lpstr>'0642'!_103_Basic_9_12</vt:lpstr>
      <vt:lpstr>'0664'!_103_Basic_9_12</vt:lpstr>
      <vt:lpstr>'1461'!_103_Basic_9_12</vt:lpstr>
      <vt:lpstr>'1571'!_103_Basic_9_12</vt:lpstr>
      <vt:lpstr>'2521'!_103_Basic_9_12</vt:lpstr>
      <vt:lpstr>'2531'!_103_Basic_9_12</vt:lpstr>
      <vt:lpstr>'2641'!_103_Basic_9_12</vt:lpstr>
      <vt:lpstr>'2791'!_103_Basic_9_12</vt:lpstr>
      <vt:lpstr>'2801'!_103_Basic_9_12</vt:lpstr>
      <vt:lpstr>'2911'!_103_Basic_9_12</vt:lpstr>
      <vt:lpstr>'2941'!_103_Basic_9_12</vt:lpstr>
      <vt:lpstr>'3083'!_103_Basic_9_12</vt:lpstr>
      <vt:lpstr>'3345'!_103_Basic_9_12</vt:lpstr>
      <vt:lpstr>'3347'!_103_Basic_9_12</vt:lpstr>
      <vt:lpstr>'3381'!_103_Basic_9_12</vt:lpstr>
      <vt:lpstr>'3382'!_103_Basic_9_12</vt:lpstr>
      <vt:lpstr>'3385'!_103_Basic_9_12</vt:lpstr>
      <vt:lpstr>'3386'!_103_Basic_9_12</vt:lpstr>
      <vt:lpstr>'3391'!_103_Basic_9_12</vt:lpstr>
      <vt:lpstr>'3394'!_103_Basic_9_12</vt:lpstr>
      <vt:lpstr>'3395'!_103_Basic_9_12</vt:lpstr>
      <vt:lpstr>'3396'!_103_Basic_9_12</vt:lpstr>
      <vt:lpstr>'3398'!_103_Basic_9_12</vt:lpstr>
      <vt:lpstr>'3400'!_103_Basic_9_12</vt:lpstr>
      <vt:lpstr>'3401'!_103_Basic_9_12</vt:lpstr>
      <vt:lpstr>'3413'!_103_Basic_9_12</vt:lpstr>
      <vt:lpstr>'3421'!_103_Basic_9_12</vt:lpstr>
      <vt:lpstr>'3431'!_103_Basic_9_12</vt:lpstr>
      <vt:lpstr>'3441'!_103_Basic_9_12</vt:lpstr>
      <vt:lpstr>'3443'!_103_Basic_9_12</vt:lpstr>
      <vt:lpstr>'3941'!_103_Basic_9_12</vt:lpstr>
      <vt:lpstr>'3961'!_103_Basic_9_12</vt:lpstr>
      <vt:lpstr>'3971'!_103_Basic_9_12</vt:lpstr>
      <vt:lpstr>'4000'!_103_Basic_9_12</vt:lpstr>
      <vt:lpstr>'4002'!_103_Basic_9_12</vt:lpstr>
      <vt:lpstr>'4010'!_103_Basic_9_12</vt:lpstr>
      <vt:lpstr>'4012'!_103_Basic_9_12</vt:lpstr>
      <vt:lpstr>'4013'!_103_Basic_9_12</vt:lpstr>
      <vt:lpstr>'4020'!_103_Basic_9_12</vt:lpstr>
      <vt:lpstr>'4037'!_103_Basic_9_12</vt:lpstr>
      <vt:lpstr>'4041'!_103_Basic_9_12</vt:lpstr>
      <vt:lpstr>'0054'!_111_Basic_K_3_with_ESE_Services</vt:lpstr>
      <vt:lpstr>'0642'!_111_Basic_K_3_with_ESE_Services</vt:lpstr>
      <vt:lpstr>'0664'!_111_Basic_K_3_with_ESE_Services</vt:lpstr>
      <vt:lpstr>'1461'!_111_Basic_K_3_with_ESE_Services</vt:lpstr>
      <vt:lpstr>'1571'!_111_Basic_K_3_with_ESE_Services</vt:lpstr>
      <vt:lpstr>'2521'!_111_Basic_K_3_with_ESE_Services</vt:lpstr>
      <vt:lpstr>'2531'!_111_Basic_K_3_with_ESE_Services</vt:lpstr>
      <vt:lpstr>'2641'!_111_Basic_K_3_with_ESE_Services</vt:lpstr>
      <vt:lpstr>'2791'!_111_Basic_K_3_with_ESE_Services</vt:lpstr>
      <vt:lpstr>'2801'!_111_Basic_K_3_with_ESE_Services</vt:lpstr>
      <vt:lpstr>'2911'!_111_Basic_K_3_with_ESE_Services</vt:lpstr>
      <vt:lpstr>'2941'!_111_Basic_K_3_with_ESE_Services</vt:lpstr>
      <vt:lpstr>'3083'!_111_Basic_K_3_with_ESE_Services</vt:lpstr>
      <vt:lpstr>'3345'!_111_Basic_K_3_with_ESE_Services</vt:lpstr>
      <vt:lpstr>'3347'!_111_Basic_K_3_with_ESE_Services</vt:lpstr>
      <vt:lpstr>'3381'!_111_Basic_K_3_with_ESE_Services</vt:lpstr>
      <vt:lpstr>'3382'!_111_Basic_K_3_with_ESE_Services</vt:lpstr>
      <vt:lpstr>'3385'!_111_Basic_K_3_with_ESE_Services</vt:lpstr>
      <vt:lpstr>'3386'!_111_Basic_K_3_with_ESE_Services</vt:lpstr>
      <vt:lpstr>'3391'!_111_Basic_K_3_with_ESE_Services</vt:lpstr>
      <vt:lpstr>'3394'!_111_Basic_K_3_with_ESE_Services</vt:lpstr>
      <vt:lpstr>'3395'!_111_Basic_K_3_with_ESE_Services</vt:lpstr>
      <vt:lpstr>'3396'!_111_Basic_K_3_with_ESE_Services</vt:lpstr>
      <vt:lpstr>'3398'!_111_Basic_K_3_with_ESE_Services</vt:lpstr>
      <vt:lpstr>'3400'!_111_Basic_K_3_with_ESE_Services</vt:lpstr>
      <vt:lpstr>'3401'!_111_Basic_K_3_with_ESE_Services</vt:lpstr>
      <vt:lpstr>'3413'!_111_Basic_K_3_with_ESE_Services</vt:lpstr>
      <vt:lpstr>'3421'!_111_Basic_K_3_with_ESE_Services</vt:lpstr>
      <vt:lpstr>'3431'!_111_Basic_K_3_with_ESE_Services</vt:lpstr>
      <vt:lpstr>'3441'!_111_Basic_K_3_with_ESE_Services</vt:lpstr>
      <vt:lpstr>'3443'!_111_Basic_K_3_with_ESE_Services</vt:lpstr>
      <vt:lpstr>'3941'!_111_Basic_K_3_with_ESE_Services</vt:lpstr>
      <vt:lpstr>'3961'!_111_Basic_K_3_with_ESE_Services</vt:lpstr>
      <vt:lpstr>'3971'!_111_Basic_K_3_with_ESE_Services</vt:lpstr>
      <vt:lpstr>'4000'!_111_Basic_K_3_with_ESE_Services</vt:lpstr>
      <vt:lpstr>'4002'!_111_Basic_K_3_with_ESE_Services</vt:lpstr>
      <vt:lpstr>'4010'!_111_Basic_K_3_with_ESE_Services</vt:lpstr>
      <vt:lpstr>'4012'!_111_Basic_K_3_with_ESE_Services</vt:lpstr>
      <vt:lpstr>'4013'!_111_Basic_K_3_with_ESE_Services</vt:lpstr>
      <vt:lpstr>'4020'!_111_Basic_K_3_with_ESE_Services</vt:lpstr>
      <vt:lpstr>'4037'!_111_Basic_K_3_with_ESE_Services</vt:lpstr>
      <vt:lpstr>'4041'!_111_Basic_K_3_with_ESE_Services</vt:lpstr>
      <vt:lpstr>'0054'!_112_Basic_4_8_with_ESE_Services</vt:lpstr>
      <vt:lpstr>'0642'!_112_Basic_4_8_with_ESE_Services</vt:lpstr>
      <vt:lpstr>'0664'!_112_Basic_4_8_with_ESE_Services</vt:lpstr>
      <vt:lpstr>'1461'!_112_Basic_4_8_with_ESE_Services</vt:lpstr>
      <vt:lpstr>'1571'!_112_Basic_4_8_with_ESE_Services</vt:lpstr>
      <vt:lpstr>'2521'!_112_Basic_4_8_with_ESE_Services</vt:lpstr>
      <vt:lpstr>'2531'!_112_Basic_4_8_with_ESE_Services</vt:lpstr>
      <vt:lpstr>'2641'!_112_Basic_4_8_with_ESE_Services</vt:lpstr>
      <vt:lpstr>'2791'!_112_Basic_4_8_with_ESE_Services</vt:lpstr>
      <vt:lpstr>'2801'!_112_Basic_4_8_with_ESE_Services</vt:lpstr>
      <vt:lpstr>'2911'!_112_Basic_4_8_with_ESE_Services</vt:lpstr>
      <vt:lpstr>'2941'!_112_Basic_4_8_with_ESE_Services</vt:lpstr>
      <vt:lpstr>'3083'!_112_Basic_4_8_with_ESE_Services</vt:lpstr>
      <vt:lpstr>'3345'!_112_Basic_4_8_with_ESE_Services</vt:lpstr>
      <vt:lpstr>'3347'!_112_Basic_4_8_with_ESE_Services</vt:lpstr>
      <vt:lpstr>'3381'!_112_Basic_4_8_with_ESE_Services</vt:lpstr>
      <vt:lpstr>'3382'!_112_Basic_4_8_with_ESE_Services</vt:lpstr>
      <vt:lpstr>'3385'!_112_Basic_4_8_with_ESE_Services</vt:lpstr>
      <vt:lpstr>'3386'!_112_Basic_4_8_with_ESE_Services</vt:lpstr>
      <vt:lpstr>'3391'!_112_Basic_4_8_with_ESE_Services</vt:lpstr>
      <vt:lpstr>'3394'!_112_Basic_4_8_with_ESE_Services</vt:lpstr>
      <vt:lpstr>'3395'!_112_Basic_4_8_with_ESE_Services</vt:lpstr>
      <vt:lpstr>'3396'!_112_Basic_4_8_with_ESE_Services</vt:lpstr>
      <vt:lpstr>'3398'!_112_Basic_4_8_with_ESE_Services</vt:lpstr>
      <vt:lpstr>'3400'!_112_Basic_4_8_with_ESE_Services</vt:lpstr>
      <vt:lpstr>'3401'!_112_Basic_4_8_with_ESE_Services</vt:lpstr>
      <vt:lpstr>'3413'!_112_Basic_4_8_with_ESE_Services</vt:lpstr>
      <vt:lpstr>'3421'!_112_Basic_4_8_with_ESE_Services</vt:lpstr>
      <vt:lpstr>'3431'!_112_Basic_4_8_with_ESE_Services</vt:lpstr>
      <vt:lpstr>'3441'!_112_Basic_4_8_with_ESE_Services</vt:lpstr>
      <vt:lpstr>'3443'!_112_Basic_4_8_with_ESE_Services</vt:lpstr>
      <vt:lpstr>'3941'!_112_Basic_4_8_with_ESE_Services</vt:lpstr>
      <vt:lpstr>'3961'!_112_Basic_4_8_with_ESE_Services</vt:lpstr>
      <vt:lpstr>'3971'!_112_Basic_4_8_with_ESE_Services</vt:lpstr>
      <vt:lpstr>'4000'!_112_Basic_4_8_with_ESE_Services</vt:lpstr>
      <vt:lpstr>'4002'!_112_Basic_4_8_with_ESE_Services</vt:lpstr>
      <vt:lpstr>'4010'!_112_Basic_4_8_with_ESE_Services</vt:lpstr>
      <vt:lpstr>'4012'!_112_Basic_4_8_with_ESE_Services</vt:lpstr>
      <vt:lpstr>'4013'!_112_Basic_4_8_with_ESE_Services</vt:lpstr>
      <vt:lpstr>'4020'!_112_Basic_4_8_with_ESE_Services</vt:lpstr>
      <vt:lpstr>'4037'!_112_Basic_4_8_with_ESE_Services</vt:lpstr>
      <vt:lpstr>'4041'!_112_Basic_4_8_with_ESE_Services</vt:lpstr>
      <vt:lpstr>'0054'!_113_Basic_9_12_with_ESE_Services</vt:lpstr>
      <vt:lpstr>'0642'!_113_Basic_9_12_with_ESE_Services</vt:lpstr>
      <vt:lpstr>'0664'!_113_Basic_9_12_with_ESE_Services</vt:lpstr>
      <vt:lpstr>'1461'!_113_Basic_9_12_with_ESE_Services</vt:lpstr>
      <vt:lpstr>'1571'!_113_Basic_9_12_with_ESE_Services</vt:lpstr>
      <vt:lpstr>'2521'!_113_Basic_9_12_with_ESE_Services</vt:lpstr>
      <vt:lpstr>'2531'!_113_Basic_9_12_with_ESE_Services</vt:lpstr>
      <vt:lpstr>'2641'!_113_Basic_9_12_with_ESE_Services</vt:lpstr>
      <vt:lpstr>'2791'!_113_Basic_9_12_with_ESE_Services</vt:lpstr>
      <vt:lpstr>'2801'!_113_Basic_9_12_with_ESE_Services</vt:lpstr>
      <vt:lpstr>'2911'!_113_Basic_9_12_with_ESE_Services</vt:lpstr>
      <vt:lpstr>'2941'!_113_Basic_9_12_with_ESE_Services</vt:lpstr>
      <vt:lpstr>'3083'!_113_Basic_9_12_with_ESE_Services</vt:lpstr>
      <vt:lpstr>'3345'!_113_Basic_9_12_with_ESE_Services</vt:lpstr>
      <vt:lpstr>'3347'!_113_Basic_9_12_with_ESE_Services</vt:lpstr>
      <vt:lpstr>'3381'!_113_Basic_9_12_with_ESE_Services</vt:lpstr>
      <vt:lpstr>'3382'!_113_Basic_9_12_with_ESE_Services</vt:lpstr>
      <vt:lpstr>'3385'!_113_Basic_9_12_with_ESE_Services</vt:lpstr>
      <vt:lpstr>'3386'!_113_Basic_9_12_with_ESE_Services</vt:lpstr>
      <vt:lpstr>'3391'!_113_Basic_9_12_with_ESE_Services</vt:lpstr>
      <vt:lpstr>'3394'!_113_Basic_9_12_with_ESE_Services</vt:lpstr>
      <vt:lpstr>'3395'!_113_Basic_9_12_with_ESE_Services</vt:lpstr>
      <vt:lpstr>'3396'!_113_Basic_9_12_with_ESE_Services</vt:lpstr>
      <vt:lpstr>'3398'!_113_Basic_9_12_with_ESE_Services</vt:lpstr>
      <vt:lpstr>'3400'!_113_Basic_9_12_with_ESE_Services</vt:lpstr>
      <vt:lpstr>'3401'!_113_Basic_9_12_with_ESE_Services</vt:lpstr>
      <vt:lpstr>'3413'!_113_Basic_9_12_with_ESE_Services</vt:lpstr>
      <vt:lpstr>'3421'!_113_Basic_9_12_with_ESE_Services</vt:lpstr>
      <vt:lpstr>'3431'!_113_Basic_9_12_with_ESE_Services</vt:lpstr>
      <vt:lpstr>'3441'!_113_Basic_9_12_with_ESE_Services</vt:lpstr>
      <vt:lpstr>'3443'!_113_Basic_9_12_with_ESE_Services</vt:lpstr>
      <vt:lpstr>'3941'!_113_Basic_9_12_with_ESE_Services</vt:lpstr>
      <vt:lpstr>'3961'!_113_Basic_9_12_with_ESE_Services</vt:lpstr>
      <vt:lpstr>'3971'!_113_Basic_9_12_with_ESE_Services</vt:lpstr>
      <vt:lpstr>'4000'!_113_Basic_9_12_with_ESE_Services</vt:lpstr>
      <vt:lpstr>'4002'!_113_Basic_9_12_with_ESE_Services</vt:lpstr>
      <vt:lpstr>'4010'!_113_Basic_9_12_with_ESE_Services</vt:lpstr>
      <vt:lpstr>'4012'!_113_Basic_9_12_with_ESE_Services</vt:lpstr>
      <vt:lpstr>'4013'!_113_Basic_9_12_with_ESE_Services</vt:lpstr>
      <vt:lpstr>'4020'!_113_Basic_9_12_with_ESE_Services</vt:lpstr>
      <vt:lpstr>'4037'!_113_Basic_9_12_with_ESE_Services</vt:lpstr>
      <vt:lpstr>'4041'!_113_Basic_9_12_with_ESE_Services</vt:lpstr>
      <vt:lpstr>'0054'!_130_ESOL__Grade_Level_4_8</vt:lpstr>
      <vt:lpstr>'0642'!_130_ESOL__Grade_Level_4_8</vt:lpstr>
      <vt:lpstr>'0664'!_130_ESOL__Grade_Level_4_8</vt:lpstr>
      <vt:lpstr>'1461'!_130_ESOL__Grade_Level_4_8</vt:lpstr>
      <vt:lpstr>'1571'!_130_ESOL__Grade_Level_4_8</vt:lpstr>
      <vt:lpstr>'2521'!_130_ESOL__Grade_Level_4_8</vt:lpstr>
      <vt:lpstr>'2531'!_130_ESOL__Grade_Level_4_8</vt:lpstr>
      <vt:lpstr>'2641'!_130_ESOL__Grade_Level_4_8</vt:lpstr>
      <vt:lpstr>'2791'!_130_ESOL__Grade_Level_4_8</vt:lpstr>
      <vt:lpstr>'2801'!_130_ESOL__Grade_Level_4_8</vt:lpstr>
      <vt:lpstr>'2911'!_130_ESOL__Grade_Level_4_8</vt:lpstr>
      <vt:lpstr>'2941'!_130_ESOL__Grade_Level_4_8</vt:lpstr>
      <vt:lpstr>'3083'!_130_ESOL__Grade_Level_4_8</vt:lpstr>
      <vt:lpstr>'3345'!_130_ESOL__Grade_Level_4_8</vt:lpstr>
      <vt:lpstr>'3347'!_130_ESOL__Grade_Level_4_8</vt:lpstr>
      <vt:lpstr>'3381'!_130_ESOL__Grade_Level_4_8</vt:lpstr>
      <vt:lpstr>'3382'!_130_ESOL__Grade_Level_4_8</vt:lpstr>
      <vt:lpstr>'3385'!_130_ESOL__Grade_Level_4_8</vt:lpstr>
      <vt:lpstr>'3386'!_130_ESOL__Grade_Level_4_8</vt:lpstr>
      <vt:lpstr>'3391'!_130_ESOL__Grade_Level_4_8</vt:lpstr>
      <vt:lpstr>'3394'!_130_ESOL__Grade_Level_4_8</vt:lpstr>
      <vt:lpstr>'3395'!_130_ESOL__Grade_Level_4_8</vt:lpstr>
      <vt:lpstr>'3396'!_130_ESOL__Grade_Level_4_8</vt:lpstr>
      <vt:lpstr>'3398'!_130_ESOL__Grade_Level_4_8</vt:lpstr>
      <vt:lpstr>'3400'!_130_ESOL__Grade_Level_4_8</vt:lpstr>
      <vt:lpstr>'3401'!_130_ESOL__Grade_Level_4_8</vt:lpstr>
      <vt:lpstr>'3413'!_130_ESOL__Grade_Level_4_8</vt:lpstr>
      <vt:lpstr>'3421'!_130_ESOL__Grade_Level_4_8</vt:lpstr>
      <vt:lpstr>'3431'!_130_ESOL__Grade_Level_4_8</vt:lpstr>
      <vt:lpstr>'3441'!_130_ESOL__Grade_Level_4_8</vt:lpstr>
      <vt:lpstr>'3443'!_130_ESOL__Grade_Level_4_8</vt:lpstr>
      <vt:lpstr>'3941'!_130_ESOL__Grade_Level_4_8</vt:lpstr>
      <vt:lpstr>'3961'!_130_ESOL__Grade_Level_4_8</vt:lpstr>
      <vt:lpstr>'3971'!_130_ESOL__Grade_Level_4_8</vt:lpstr>
      <vt:lpstr>'4000'!_130_ESOL__Grade_Level_4_8</vt:lpstr>
      <vt:lpstr>'4002'!_130_ESOL__Grade_Level_4_8</vt:lpstr>
      <vt:lpstr>'4010'!_130_ESOL__Grade_Level_4_8</vt:lpstr>
      <vt:lpstr>'4012'!_130_ESOL__Grade_Level_4_8</vt:lpstr>
      <vt:lpstr>'4013'!_130_ESOL__Grade_Level_4_8</vt:lpstr>
      <vt:lpstr>'4020'!_130_ESOL__Grade_Level_4_8</vt:lpstr>
      <vt:lpstr>'4037'!_130_ESOL__Grade_Level_4_8</vt:lpstr>
      <vt:lpstr>'4041'!_130_ESOL__Grade_Level_4_8</vt:lpstr>
      <vt:lpstr>'0054'!_130_ESOL__Grade_Level_9_12</vt:lpstr>
      <vt:lpstr>'0642'!_130_ESOL__Grade_Level_9_12</vt:lpstr>
      <vt:lpstr>'0664'!_130_ESOL__Grade_Level_9_12</vt:lpstr>
      <vt:lpstr>'1461'!_130_ESOL__Grade_Level_9_12</vt:lpstr>
      <vt:lpstr>'1571'!_130_ESOL__Grade_Level_9_12</vt:lpstr>
      <vt:lpstr>'2521'!_130_ESOL__Grade_Level_9_12</vt:lpstr>
      <vt:lpstr>'2531'!_130_ESOL__Grade_Level_9_12</vt:lpstr>
      <vt:lpstr>'2641'!_130_ESOL__Grade_Level_9_12</vt:lpstr>
      <vt:lpstr>'2791'!_130_ESOL__Grade_Level_9_12</vt:lpstr>
      <vt:lpstr>'2801'!_130_ESOL__Grade_Level_9_12</vt:lpstr>
      <vt:lpstr>'2911'!_130_ESOL__Grade_Level_9_12</vt:lpstr>
      <vt:lpstr>'2941'!_130_ESOL__Grade_Level_9_12</vt:lpstr>
      <vt:lpstr>'3083'!_130_ESOL__Grade_Level_9_12</vt:lpstr>
      <vt:lpstr>'3345'!_130_ESOL__Grade_Level_9_12</vt:lpstr>
      <vt:lpstr>'3347'!_130_ESOL__Grade_Level_9_12</vt:lpstr>
      <vt:lpstr>'3381'!_130_ESOL__Grade_Level_9_12</vt:lpstr>
      <vt:lpstr>'3382'!_130_ESOL__Grade_Level_9_12</vt:lpstr>
      <vt:lpstr>'3385'!_130_ESOL__Grade_Level_9_12</vt:lpstr>
      <vt:lpstr>'3386'!_130_ESOL__Grade_Level_9_12</vt:lpstr>
      <vt:lpstr>'3391'!_130_ESOL__Grade_Level_9_12</vt:lpstr>
      <vt:lpstr>'3394'!_130_ESOL__Grade_Level_9_12</vt:lpstr>
      <vt:lpstr>'3395'!_130_ESOL__Grade_Level_9_12</vt:lpstr>
      <vt:lpstr>'3396'!_130_ESOL__Grade_Level_9_12</vt:lpstr>
      <vt:lpstr>'3398'!_130_ESOL__Grade_Level_9_12</vt:lpstr>
      <vt:lpstr>'3400'!_130_ESOL__Grade_Level_9_12</vt:lpstr>
      <vt:lpstr>'3401'!_130_ESOL__Grade_Level_9_12</vt:lpstr>
      <vt:lpstr>'3413'!_130_ESOL__Grade_Level_9_12</vt:lpstr>
      <vt:lpstr>'3421'!_130_ESOL__Grade_Level_9_12</vt:lpstr>
      <vt:lpstr>'3431'!_130_ESOL__Grade_Level_9_12</vt:lpstr>
      <vt:lpstr>'3441'!_130_ESOL__Grade_Level_9_12</vt:lpstr>
      <vt:lpstr>'3443'!_130_ESOL__Grade_Level_9_12</vt:lpstr>
      <vt:lpstr>'3941'!_130_ESOL__Grade_Level_9_12</vt:lpstr>
      <vt:lpstr>'3961'!_130_ESOL__Grade_Level_9_12</vt:lpstr>
      <vt:lpstr>'3971'!_130_ESOL__Grade_Level_9_12</vt:lpstr>
      <vt:lpstr>'4000'!_130_ESOL__Grade_Level_9_12</vt:lpstr>
      <vt:lpstr>'4002'!_130_ESOL__Grade_Level_9_12</vt:lpstr>
      <vt:lpstr>'4010'!_130_ESOL__Grade_Level_9_12</vt:lpstr>
      <vt:lpstr>'4012'!_130_ESOL__Grade_Level_9_12</vt:lpstr>
      <vt:lpstr>'4013'!_130_ESOL__Grade_Level_9_12</vt:lpstr>
      <vt:lpstr>'4020'!_130_ESOL__Grade_Level_9_12</vt:lpstr>
      <vt:lpstr>'4037'!_130_ESOL__Grade_Level_9_12</vt:lpstr>
      <vt:lpstr>'4041'!_130_ESOL__Grade_Level_9_12</vt:lpstr>
      <vt:lpstr>'0054'!_130_ESOL__Grade_Level_PK_3</vt:lpstr>
      <vt:lpstr>'0642'!_130_ESOL__Grade_Level_PK_3</vt:lpstr>
      <vt:lpstr>'0664'!_130_ESOL__Grade_Level_PK_3</vt:lpstr>
      <vt:lpstr>'1461'!_130_ESOL__Grade_Level_PK_3</vt:lpstr>
      <vt:lpstr>'1571'!_130_ESOL__Grade_Level_PK_3</vt:lpstr>
      <vt:lpstr>'2521'!_130_ESOL__Grade_Level_PK_3</vt:lpstr>
      <vt:lpstr>'2531'!_130_ESOL__Grade_Level_PK_3</vt:lpstr>
      <vt:lpstr>'2641'!_130_ESOL__Grade_Level_PK_3</vt:lpstr>
      <vt:lpstr>'2791'!_130_ESOL__Grade_Level_PK_3</vt:lpstr>
      <vt:lpstr>'2801'!_130_ESOL__Grade_Level_PK_3</vt:lpstr>
      <vt:lpstr>'2911'!_130_ESOL__Grade_Level_PK_3</vt:lpstr>
      <vt:lpstr>'2941'!_130_ESOL__Grade_Level_PK_3</vt:lpstr>
      <vt:lpstr>'3083'!_130_ESOL__Grade_Level_PK_3</vt:lpstr>
      <vt:lpstr>'3345'!_130_ESOL__Grade_Level_PK_3</vt:lpstr>
      <vt:lpstr>'3347'!_130_ESOL__Grade_Level_PK_3</vt:lpstr>
      <vt:lpstr>'3381'!_130_ESOL__Grade_Level_PK_3</vt:lpstr>
      <vt:lpstr>'3382'!_130_ESOL__Grade_Level_PK_3</vt:lpstr>
      <vt:lpstr>'3385'!_130_ESOL__Grade_Level_PK_3</vt:lpstr>
      <vt:lpstr>'3386'!_130_ESOL__Grade_Level_PK_3</vt:lpstr>
      <vt:lpstr>'3391'!_130_ESOL__Grade_Level_PK_3</vt:lpstr>
      <vt:lpstr>'3394'!_130_ESOL__Grade_Level_PK_3</vt:lpstr>
      <vt:lpstr>'3395'!_130_ESOL__Grade_Level_PK_3</vt:lpstr>
      <vt:lpstr>'3396'!_130_ESOL__Grade_Level_PK_3</vt:lpstr>
      <vt:lpstr>'3398'!_130_ESOL__Grade_Level_PK_3</vt:lpstr>
      <vt:lpstr>'3400'!_130_ESOL__Grade_Level_PK_3</vt:lpstr>
      <vt:lpstr>'3401'!_130_ESOL__Grade_Level_PK_3</vt:lpstr>
      <vt:lpstr>'3413'!_130_ESOL__Grade_Level_PK_3</vt:lpstr>
      <vt:lpstr>'3421'!_130_ESOL__Grade_Level_PK_3</vt:lpstr>
      <vt:lpstr>'3431'!_130_ESOL__Grade_Level_PK_3</vt:lpstr>
      <vt:lpstr>'3441'!_130_ESOL__Grade_Level_PK_3</vt:lpstr>
      <vt:lpstr>'3443'!_130_ESOL__Grade_Level_PK_3</vt:lpstr>
      <vt:lpstr>'3941'!_130_ESOL__Grade_Level_PK_3</vt:lpstr>
      <vt:lpstr>'3961'!_130_ESOL__Grade_Level_PK_3</vt:lpstr>
      <vt:lpstr>'3971'!_130_ESOL__Grade_Level_PK_3</vt:lpstr>
      <vt:lpstr>'4000'!_130_ESOL__Grade_Level_PK_3</vt:lpstr>
      <vt:lpstr>'4002'!_130_ESOL__Grade_Level_PK_3</vt:lpstr>
      <vt:lpstr>'4010'!_130_ESOL__Grade_Level_PK_3</vt:lpstr>
      <vt:lpstr>'4012'!_130_ESOL__Grade_Level_PK_3</vt:lpstr>
      <vt:lpstr>'4013'!_130_ESOL__Grade_Level_PK_3</vt:lpstr>
      <vt:lpstr>'4020'!_130_ESOL__Grade_Level_PK_3</vt:lpstr>
      <vt:lpstr>'4037'!_130_ESOL__Grade_Level_PK_3</vt:lpstr>
      <vt:lpstr>'4041'!_130_ESOL__Grade_Level_PK_3</vt:lpstr>
      <vt:lpstr>'0054'!_2.__ESE_Guaranteed_Allocation</vt:lpstr>
      <vt:lpstr>'0642'!_2.__ESE_Guaranteed_Allocation</vt:lpstr>
      <vt:lpstr>'0664'!_2.__ESE_Guaranteed_Allocation</vt:lpstr>
      <vt:lpstr>'1461'!_2.__ESE_Guaranteed_Allocation</vt:lpstr>
      <vt:lpstr>'1571'!_2.__ESE_Guaranteed_Allocation</vt:lpstr>
      <vt:lpstr>'2521'!_2.__ESE_Guaranteed_Allocation</vt:lpstr>
      <vt:lpstr>'2531'!_2.__ESE_Guaranteed_Allocation</vt:lpstr>
      <vt:lpstr>'2641'!_2.__ESE_Guaranteed_Allocation</vt:lpstr>
      <vt:lpstr>'2791'!_2.__ESE_Guaranteed_Allocation</vt:lpstr>
      <vt:lpstr>'2801'!_2.__ESE_Guaranteed_Allocation</vt:lpstr>
      <vt:lpstr>'2911'!_2.__ESE_Guaranteed_Allocation</vt:lpstr>
      <vt:lpstr>'2941'!_2.__ESE_Guaranteed_Allocation</vt:lpstr>
      <vt:lpstr>'3083'!_2.__ESE_Guaranteed_Allocation</vt:lpstr>
      <vt:lpstr>'3345'!_2.__ESE_Guaranteed_Allocation</vt:lpstr>
      <vt:lpstr>'3347'!_2.__ESE_Guaranteed_Allocation</vt:lpstr>
      <vt:lpstr>'3381'!_2.__ESE_Guaranteed_Allocation</vt:lpstr>
      <vt:lpstr>'3382'!_2.__ESE_Guaranteed_Allocation</vt:lpstr>
      <vt:lpstr>'3385'!_2.__ESE_Guaranteed_Allocation</vt:lpstr>
      <vt:lpstr>'3386'!_2.__ESE_Guaranteed_Allocation</vt:lpstr>
      <vt:lpstr>'3391'!_2.__ESE_Guaranteed_Allocation</vt:lpstr>
      <vt:lpstr>'3394'!_2.__ESE_Guaranteed_Allocation</vt:lpstr>
      <vt:lpstr>'3395'!_2.__ESE_Guaranteed_Allocation</vt:lpstr>
      <vt:lpstr>'3396'!_2.__ESE_Guaranteed_Allocation</vt:lpstr>
      <vt:lpstr>'3398'!_2.__ESE_Guaranteed_Allocation</vt:lpstr>
      <vt:lpstr>'3400'!_2.__ESE_Guaranteed_Allocation</vt:lpstr>
      <vt:lpstr>'3401'!_2.__ESE_Guaranteed_Allocation</vt:lpstr>
      <vt:lpstr>'3413'!_2.__ESE_Guaranteed_Allocation</vt:lpstr>
      <vt:lpstr>'3421'!_2.__ESE_Guaranteed_Allocation</vt:lpstr>
      <vt:lpstr>'3431'!_2.__ESE_Guaranteed_Allocation</vt:lpstr>
      <vt:lpstr>'3441'!_2.__ESE_Guaranteed_Allocation</vt:lpstr>
      <vt:lpstr>'3443'!_2.__ESE_Guaranteed_Allocation</vt:lpstr>
      <vt:lpstr>'3941'!_2.__ESE_Guaranteed_Allocation</vt:lpstr>
      <vt:lpstr>'3961'!_2.__ESE_Guaranteed_Allocation</vt:lpstr>
      <vt:lpstr>'3971'!_2.__ESE_Guaranteed_Allocation</vt:lpstr>
      <vt:lpstr>'4000'!_2.__ESE_Guaranteed_Allocation</vt:lpstr>
      <vt:lpstr>'4002'!_2.__ESE_Guaranteed_Allocation</vt:lpstr>
      <vt:lpstr>'4010'!_2.__ESE_Guaranteed_Allocation</vt:lpstr>
      <vt:lpstr>'4012'!_2.__ESE_Guaranteed_Allocation</vt:lpstr>
      <vt:lpstr>'4013'!_2.__ESE_Guaranteed_Allocation</vt:lpstr>
      <vt:lpstr>'4020'!_2.__ESE_Guaranteed_Allocation</vt:lpstr>
      <vt:lpstr>'4037'!_2.__ESE_Guaranteed_Allocation</vt:lpstr>
      <vt:lpstr>'4041'!_2.__ESE_Guaranteed_Allocation</vt:lpstr>
      <vt:lpstr>'0054'!_2010_11_Base_Funding_WFTE_x_BSA_x_DCD</vt:lpstr>
      <vt:lpstr>'0642'!_2010_11_Base_Funding_WFTE_x_BSA_x_DCD</vt:lpstr>
      <vt:lpstr>'0664'!_2010_11_Base_Funding_WFTE_x_BSA_x_DCD</vt:lpstr>
      <vt:lpstr>'1461'!_2010_11_Base_Funding_WFTE_x_BSA_x_DCD</vt:lpstr>
      <vt:lpstr>'1571'!_2010_11_Base_Funding_WFTE_x_BSA_x_DCD</vt:lpstr>
      <vt:lpstr>'2521'!_2010_11_Base_Funding_WFTE_x_BSA_x_DCD</vt:lpstr>
      <vt:lpstr>'2531'!_2010_11_Base_Funding_WFTE_x_BSA_x_DCD</vt:lpstr>
      <vt:lpstr>'2641'!_2010_11_Base_Funding_WFTE_x_BSA_x_DCD</vt:lpstr>
      <vt:lpstr>'2791'!_2010_11_Base_Funding_WFTE_x_BSA_x_DCD</vt:lpstr>
      <vt:lpstr>'2801'!_2010_11_Base_Funding_WFTE_x_BSA_x_DCD</vt:lpstr>
      <vt:lpstr>'2911'!_2010_11_Base_Funding_WFTE_x_BSA_x_DCD</vt:lpstr>
      <vt:lpstr>'2941'!_2010_11_Base_Funding_WFTE_x_BSA_x_DCD</vt:lpstr>
      <vt:lpstr>'3083'!_2010_11_Base_Funding_WFTE_x_BSA_x_DCD</vt:lpstr>
      <vt:lpstr>'3345'!_2010_11_Base_Funding_WFTE_x_BSA_x_DCD</vt:lpstr>
      <vt:lpstr>'3347'!_2010_11_Base_Funding_WFTE_x_BSA_x_DCD</vt:lpstr>
      <vt:lpstr>'3381'!_2010_11_Base_Funding_WFTE_x_BSA_x_DCD</vt:lpstr>
      <vt:lpstr>'3382'!_2010_11_Base_Funding_WFTE_x_BSA_x_DCD</vt:lpstr>
      <vt:lpstr>'3385'!_2010_11_Base_Funding_WFTE_x_BSA_x_DCD</vt:lpstr>
      <vt:lpstr>'3386'!_2010_11_Base_Funding_WFTE_x_BSA_x_DCD</vt:lpstr>
      <vt:lpstr>'3391'!_2010_11_Base_Funding_WFTE_x_BSA_x_DCD</vt:lpstr>
      <vt:lpstr>'3394'!_2010_11_Base_Funding_WFTE_x_BSA_x_DCD</vt:lpstr>
      <vt:lpstr>'3395'!_2010_11_Base_Funding_WFTE_x_BSA_x_DCD</vt:lpstr>
      <vt:lpstr>'3396'!_2010_11_Base_Funding_WFTE_x_BSA_x_DCD</vt:lpstr>
      <vt:lpstr>'3398'!_2010_11_Base_Funding_WFTE_x_BSA_x_DCD</vt:lpstr>
      <vt:lpstr>'3400'!_2010_11_Base_Funding_WFTE_x_BSA_x_DCD</vt:lpstr>
      <vt:lpstr>'3401'!_2010_11_Base_Funding_WFTE_x_BSA_x_DCD</vt:lpstr>
      <vt:lpstr>'3413'!_2010_11_Base_Funding_WFTE_x_BSA_x_DCD</vt:lpstr>
      <vt:lpstr>'3421'!_2010_11_Base_Funding_WFTE_x_BSA_x_DCD</vt:lpstr>
      <vt:lpstr>'3431'!_2010_11_Base_Funding_WFTE_x_BSA_x_DCD</vt:lpstr>
      <vt:lpstr>'3441'!_2010_11_Base_Funding_WFTE_x_BSA_x_DCD</vt:lpstr>
      <vt:lpstr>'3443'!_2010_11_Base_Funding_WFTE_x_BSA_x_DCD</vt:lpstr>
      <vt:lpstr>'3941'!_2010_11_Base_Funding_WFTE_x_BSA_x_DCD</vt:lpstr>
      <vt:lpstr>'3961'!_2010_11_Base_Funding_WFTE_x_BSA_x_DCD</vt:lpstr>
      <vt:lpstr>'3971'!_2010_11_Base_Funding_WFTE_x_BSA_x_DCD</vt:lpstr>
      <vt:lpstr>'4000'!_2010_11_Base_Funding_WFTE_x_BSA_x_DCD</vt:lpstr>
      <vt:lpstr>'4002'!_2010_11_Base_Funding_WFTE_x_BSA_x_DCD</vt:lpstr>
      <vt:lpstr>'4010'!_2010_11_Base_Funding_WFTE_x_BSA_x_DCD</vt:lpstr>
      <vt:lpstr>'4012'!_2010_11_Base_Funding_WFTE_x_BSA_x_DCD</vt:lpstr>
      <vt:lpstr>'4013'!_2010_11_Base_Funding_WFTE_x_BSA_x_DCD</vt:lpstr>
      <vt:lpstr>'4020'!_2010_11_Base_Funding_WFTE_x_BSA_x_DCD</vt:lpstr>
      <vt:lpstr>'4037'!_2010_11_Base_Funding_WFTE_x_BSA_x_DCD</vt:lpstr>
      <vt:lpstr>'4041'!_2010_11_Base_Funding_WFTE_x_BSA_x_DCD</vt:lpstr>
      <vt:lpstr>'0054'!_254_ESE_Level_4__Grade_Level_4_8</vt:lpstr>
      <vt:lpstr>'0642'!_254_ESE_Level_4__Grade_Level_4_8</vt:lpstr>
      <vt:lpstr>'0664'!_254_ESE_Level_4__Grade_Level_4_8</vt:lpstr>
      <vt:lpstr>'1461'!_254_ESE_Level_4__Grade_Level_4_8</vt:lpstr>
      <vt:lpstr>'1571'!_254_ESE_Level_4__Grade_Level_4_8</vt:lpstr>
      <vt:lpstr>'2521'!_254_ESE_Level_4__Grade_Level_4_8</vt:lpstr>
      <vt:lpstr>'2531'!_254_ESE_Level_4__Grade_Level_4_8</vt:lpstr>
      <vt:lpstr>'2641'!_254_ESE_Level_4__Grade_Level_4_8</vt:lpstr>
      <vt:lpstr>'2791'!_254_ESE_Level_4__Grade_Level_4_8</vt:lpstr>
      <vt:lpstr>'2801'!_254_ESE_Level_4__Grade_Level_4_8</vt:lpstr>
      <vt:lpstr>'2911'!_254_ESE_Level_4__Grade_Level_4_8</vt:lpstr>
      <vt:lpstr>'2941'!_254_ESE_Level_4__Grade_Level_4_8</vt:lpstr>
      <vt:lpstr>'3083'!_254_ESE_Level_4__Grade_Level_4_8</vt:lpstr>
      <vt:lpstr>'3345'!_254_ESE_Level_4__Grade_Level_4_8</vt:lpstr>
      <vt:lpstr>'3347'!_254_ESE_Level_4__Grade_Level_4_8</vt:lpstr>
      <vt:lpstr>'3381'!_254_ESE_Level_4__Grade_Level_4_8</vt:lpstr>
      <vt:lpstr>'3382'!_254_ESE_Level_4__Grade_Level_4_8</vt:lpstr>
      <vt:lpstr>'3385'!_254_ESE_Level_4__Grade_Level_4_8</vt:lpstr>
      <vt:lpstr>'3386'!_254_ESE_Level_4__Grade_Level_4_8</vt:lpstr>
      <vt:lpstr>'3391'!_254_ESE_Level_4__Grade_Level_4_8</vt:lpstr>
      <vt:lpstr>'3394'!_254_ESE_Level_4__Grade_Level_4_8</vt:lpstr>
      <vt:lpstr>'3395'!_254_ESE_Level_4__Grade_Level_4_8</vt:lpstr>
      <vt:lpstr>'3396'!_254_ESE_Level_4__Grade_Level_4_8</vt:lpstr>
      <vt:lpstr>'3398'!_254_ESE_Level_4__Grade_Level_4_8</vt:lpstr>
      <vt:lpstr>'3400'!_254_ESE_Level_4__Grade_Level_4_8</vt:lpstr>
      <vt:lpstr>'3401'!_254_ESE_Level_4__Grade_Level_4_8</vt:lpstr>
      <vt:lpstr>'3413'!_254_ESE_Level_4__Grade_Level_4_8</vt:lpstr>
      <vt:lpstr>'3421'!_254_ESE_Level_4__Grade_Level_4_8</vt:lpstr>
      <vt:lpstr>'3431'!_254_ESE_Level_4__Grade_Level_4_8</vt:lpstr>
      <vt:lpstr>'3441'!_254_ESE_Level_4__Grade_Level_4_8</vt:lpstr>
      <vt:lpstr>'3443'!_254_ESE_Level_4__Grade_Level_4_8</vt:lpstr>
      <vt:lpstr>'3941'!_254_ESE_Level_4__Grade_Level_4_8</vt:lpstr>
      <vt:lpstr>'3961'!_254_ESE_Level_4__Grade_Level_4_8</vt:lpstr>
      <vt:lpstr>'3971'!_254_ESE_Level_4__Grade_Level_4_8</vt:lpstr>
      <vt:lpstr>'4000'!_254_ESE_Level_4__Grade_Level_4_8</vt:lpstr>
      <vt:lpstr>'4002'!_254_ESE_Level_4__Grade_Level_4_8</vt:lpstr>
      <vt:lpstr>'4010'!_254_ESE_Level_4__Grade_Level_4_8</vt:lpstr>
      <vt:lpstr>'4012'!_254_ESE_Level_4__Grade_Level_4_8</vt:lpstr>
      <vt:lpstr>'4013'!_254_ESE_Level_4__Grade_Level_4_8</vt:lpstr>
      <vt:lpstr>'4020'!_254_ESE_Level_4__Grade_Level_4_8</vt:lpstr>
      <vt:lpstr>'4037'!_254_ESE_Level_4__Grade_Level_4_8</vt:lpstr>
      <vt:lpstr>'4041'!_254_ESE_Level_4__Grade_Level_4_8</vt:lpstr>
      <vt:lpstr>'0054'!_254_ESE_Level_4__Grade_Level_9_12</vt:lpstr>
      <vt:lpstr>'0642'!_254_ESE_Level_4__Grade_Level_9_12</vt:lpstr>
      <vt:lpstr>'0664'!_254_ESE_Level_4__Grade_Level_9_12</vt:lpstr>
      <vt:lpstr>'1461'!_254_ESE_Level_4__Grade_Level_9_12</vt:lpstr>
      <vt:lpstr>'1571'!_254_ESE_Level_4__Grade_Level_9_12</vt:lpstr>
      <vt:lpstr>'2521'!_254_ESE_Level_4__Grade_Level_9_12</vt:lpstr>
      <vt:lpstr>'2531'!_254_ESE_Level_4__Grade_Level_9_12</vt:lpstr>
      <vt:lpstr>'2641'!_254_ESE_Level_4__Grade_Level_9_12</vt:lpstr>
      <vt:lpstr>'2791'!_254_ESE_Level_4__Grade_Level_9_12</vt:lpstr>
      <vt:lpstr>'2801'!_254_ESE_Level_4__Grade_Level_9_12</vt:lpstr>
      <vt:lpstr>'2911'!_254_ESE_Level_4__Grade_Level_9_12</vt:lpstr>
      <vt:lpstr>'2941'!_254_ESE_Level_4__Grade_Level_9_12</vt:lpstr>
      <vt:lpstr>'3083'!_254_ESE_Level_4__Grade_Level_9_12</vt:lpstr>
      <vt:lpstr>'3345'!_254_ESE_Level_4__Grade_Level_9_12</vt:lpstr>
      <vt:lpstr>'3347'!_254_ESE_Level_4__Grade_Level_9_12</vt:lpstr>
      <vt:lpstr>'3381'!_254_ESE_Level_4__Grade_Level_9_12</vt:lpstr>
      <vt:lpstr>'3382'!_254_ESE_Level_4__Grade_Level_9_12</vt:lpstr>
      <vt:lpstr>'3385'!_254_ESE_Level_4__Grade_Level_9_12</vt:lpstr>
      <vt:lpstr>'3386'!_254_ESE_Level_4__Grade_Level_9_12</vt:lpstr>
      <vt:lpstr>'3391'!_254_ESE_Level_4__Grade_Level_9_12</vt:lpstr>
      <vt:lpstr>'3394'!_254_ESE_Level_4__Grade_Level_9_12</vt:lpstr>
      <vt:lpstr>'3395'!_254_ESE_Level_4__Grade_Level_9_12</vt:lpstr>
      <vt:lpstr>'3396'!_254_ESE_Level_4__Grade_Level_9_12</vt:lpstr>
      <vt:lpstr>'3398'!_254_ESE_Level_4__Grade_Level_9_12</vt:lpstr>
      <vt:lpstr>'3400'!_254_ESE_Level_4__Grade_Level_9_12</vt:lpstr>
      <vt:lpstr>'3401'!_254_ESE_Level_4__Grade_Level_9_12</vt:lpstr>
      <vt:lpstr>'3413'!_254_ESE_Level_4__Grade_Level_9_12</vt:lpstr>
      <vt:lpstr>'3421'!_254_ESE_Level_4__Grade_Level_9_12</vt:lpstr>
      <vt:lpstr>'3431'!_254_ESE_Level_4__Grade_Level_9_12</vt:lpstr>
      <vt:lpstr>'3441'!_254_ESE_Level_4__Grade_Level_9_12</vt:lpstr>
      <vt:lpstr>'3443'!_254_ESE_Level_4__Grade_Level_9_12</vt:lpstr>
      <vt:lpstr>'3941'!_254_ESE_Level_4__Grade_Level_9_12</vt:lpstr>
      <vt:lpstr>'3961'!_254_ESE_Level_4__Grade_Level_9_12</vt:lpstr>
      <vt:lpstr>'3971'!_254_ESE_Level_4__Grade_Level_9_12</vt:lpstr>
      <vt:lpstr>'4000'!_254_ESE_Level_4__Grade_Level_9_12</vt:lpstr>
      <vt:lpstr>'4002'!_254_ESE_Level_4__Grade_Level_9_12</vt:lpstr>
      <vt:lpstr>'4010'!_254_ESE_Level_4__Grade_Level_9_12</vt:lpstr>
      <vt:lpstr>'4012'!_254_ESE_Level_4__Grade_Level_9_12</vt:lpstr>
      <vt:lpstr>'4013'!_254_ESE_Level_4__Grade_Level_9_12</vt:lpstr>
      <vt:lpstr>'4020'!_254_ESE_Level_4__Grade_Level_9_12</vt:lpstr>
      <vt:lpstr>'4037'!_254_ESE_Level_4__Grade_Level_9_12</vt:lpstr>
      <vt:lpstr>'4041'!_254_ESE_Level_4__Grade_Level_9_12</vt:lpstr>
      <vt:lpstr>'0054'!_254_ESE_Level_4__Grade_Level_PK_3</vt:lpstr>
      <vt:lpstr>'0642'!_254_ESE_Level_4__Grade_Level_PK_3</vt:lpstr>
      <vt:lpstr>'0664'!_254_ESE_Level_4__Grade_Level_PK_3</vt:lpstr>
      <vt:lpstr>'1461'!_254_ESE_Level_4__Grade_Level_PK_3</vt:lpstr>
      <vt:lpstr>'1571'!_254_ESE_Level_4__Grade_Level_PK_3</vt:lpstr>
      <vt:lpstr>'2521'!_254_ESE_Level_4__Grade_Level_PK_3</vt:lpstr>
      <vt:lpstr>'2531'!_254_ESE_Level_4__Grade_Level_PK_3</vt:lpstr>
      <vt:lpstr>'2641'!_254_ESE_Level_4__Grade_Level_PK_3</vt:lpstr>
      <vt:lpstr>'2791'!_254_ESE_Level_4__Grade_Level_PK_3</vt:lpstr>
      <vt:lpstr>'2801'!_254_ESE_Level_4__Grade_Level_PK_3</vt:lpstr>
      <vt:lpstr>'2911'!_254_ESE_Level_4__Grade_Level_PK_3</vt:lpstr>
      <vt:lpstr>'2941'!_254_ESE_Level_4__Grade_Level_PK_3</vt:lpstr>
      <vt:lpstr>'3083'!_254_ESE_Level_4__Grade_Level_PK_3</vt:lpstr>
      <vt:lpstr>'3345'!_254_ESE_Level_4__Grade_Level_PK_3</vt:lpstr>
      <vt:lpstr>'3347'!_254_ESE_Level_4__Grade_Level_PK_3</vt:lpstr>
      <vt:lpstr>'3381'!_254_ESE_Level_4__Grade_Level_PK_3</vt:lpstr>
      <vt:lpstr>'3382'!_254_ESE_Level_4__Grade_Level_PK_3</vt:lpstr>
      <vt:lpstr>'3385'!_254_ESE_Level_4__Grade_Level_PK_3</vt:lpstr>
      <vt:lpstr>'3386'!_254_ESE_Level_4__Grade_Level_PK_3</vt:lpstr>
      <vt:lpstr>'3391'!_254_ESE_Level_4__Grade_Level_PK_3</vt:lpstr>
      <vt:lpstr>'3394'!_254_ESE_Level_4__Grade_Level_PK_3</vt:lpstr>
      <vt:lpstr>'3395'!_254_ESE_Level_4__Grade_Level_PK_3</vt:lpstr>
      <vt:lpstr>'3396'!_254_ESE_Level_4__Grade_Level_PK_3</vt:lpstr>
      <vt:lpstr>'3398'!_254_ESE_Level_4__Grade_Level_PK_3</vt:lpstr>
      <vt:lpstr>'3400'!_254_ESE_Level_4__Grade_Level_PK_3</vt:lpstr>
      <vt:lpstr>'3401'!_254_ESE_Level_4__Grade_Level_PK_3</vt:lpstr>
      <vt:lpstr>'3413'!_254_ESE_Level_4__Grade_Level_PK_3</vt:lpstr>
      <vt:lpstr>'3421'!_254_ESE_Level_4__Grade_Level_PK_3</vt:lpstr>
      <vt:lpstr>'3431'!_254_ESE_Level_4__Grade_Level_PK_3</vt:lpstr>
      <vt:lpstr>'3441'!_254_ESE_Level_4__Grade_Level_PK_3</vt:lpstr>
      <vt:lpstr>'3443'!_254_ESE_Level_4__Grade_Level_PK_3</vt:lpstr>
      <vt:lpstr>'3941'!_254_ESE_Level_4__Grade_Level_PK_3</vt:lpstr>
      <vt:lpstr>'3961'!_254_ESE_Level_4__Grade_Level_PK_3</vt:lpstr>
      <vt:lpstr>'3971'!_254_ESE_Level_4__Grade_Level_PK_3</vt:lpstr>
      <vt:lpstr>'4000'!_254_ESE_Level_4__Grade_Level_PK_3</vt:lpstr>
      <vt:lpstr>'4002'!_254_ESE_Level_4__Grade_Level_PK_3</vt:lpstr>
      <vt:lpstr>'4010'!_254_ESE_Level_4__Grade_Level_PK_3</vt:lpstr>
      <vt:lpstr>'4012'!_254_ESE_Level_4__Grade_Level_PK_3</vt:lpstr>
      <vt:lpstr>'4013'!_254_ESE_Level_4__Grade_Level_PK_3</vt:lpstr>
      <vt:lpstr>'4020'!_254_ESE_Level_4__Grade_Level_PK_3</vt:lpstr>
      <vt:lpstr>'4037'!_254_ESE_Level_4__Grade_Level_PK_3</vt:lpstr>
      <vt:lpstr>'4041'!_254_ESE_Level_4__Grade_Level_PK_3</vt:lpstr>
      <vt:lpstr>'0054'!_255_ESE_Level_5__Grade_Level_4_8</vt:lpstr>
      <vt:lpstr>'0642'!_255_ESE_Level_5__Grade_Level_4_8</vt:lpstr>
      <vt:lpstr>'0664'!_255_ESE_Level_5__Grade_Level_4_8</vt:lpstr>
      <vt:lpstr>'1461'!_255_ESE_Level_5__Grade_Level_4_8</vt:lpstr>
      <vt:lpstr>'1571'!_255_ESE_Level_5__Grade_Level_4_8</vt:lpstr>
      <vt:lpstr>'2521'!_255_ESE_Level_5__Grade_Level_4_8</vt:lpstr>
      <vt:lpstr>'2531'!_255_ESE_Level_5__Grade_Level_4_8</vt:lpstr>
      <vt:lpstr>'2641'!_255_ESE_Level_5__Grade_Level_4_8</vt:lpstr>
      <vt:lpstr>'2791'!_255_ESE_Level_5__Grade_Level_4_8</vt:lpstr>
      <vt:lpstr>'2801'!_255_ESE_Level_5__Grade_Level_4_8</vt:lpstr>
      <vt:lpstr>'2911'!_255_ESE_Level_5__Grade_Level_4_8</vt:lpstr>
      <vt:lpstr>'2941'!_255_ESE_Level_5__Grade_Level_4_8</vt:lpstr>
      <vt:lpstr>'3083'!_255_ESE_Level_5__Grade_Level_4_8</vt:lpstr>
      <vt:lpstr>'3345'!_255_ESE_Level_5__Grade_Level_4_8</vt:lpstr>
      <vt:lpstr>'3347'!_255_ESE_Level_5__Grade_Level_4_8</vt:lpstr>
      <vt:lpstr>'3381'!_255_ESE_Level_5__Grade_Level_4_8</vt:lpstr>
      <vt:lpstr>'3382'!_255_ESE_Level_5__Grade_Level_4_8</vt:lpstr>
      <vt:lpstr>'3385'!_255_ESE_Level_5__Grade_Level_4_8</vt:lpstr>
      <vt:lpstr>'3386'!_255_ESE_Level_5__Grade_Level_4_8</vt:lpstr>
      <vt:lpstr>'3391'!_255_ESE_Level_5__Grade_Level_4_8</vt:lpstr>
      <vt:lpstr>'3394'!_255_ESE_Level_5__Grade_Level_4_8</vt:lpstr>
      <vt:lpstr>'3395'!_255_ESE_Level_5__Grade_Level_4_8</vt:lpstr>
      <vt:lpstr>'3396'!_255_ESE_Level_5__Grade_Level_4_8</vt:lpstr>
      <vt:lpstr>'3398'!_255_ESE_Level_5__Grade_Level_4_8</vt:lpstr>
      <vt:lpstr>'3400'!_255_ESE_Level_5__Grade_Level_4_8</vt:lpstr>
      <vt:lpstr>'3401'!_255_ESE_Level_5__Grade_Level_4_8</vt:lpstr>
      <vt:lpstr>'3413'!_255_ESE_Level_5__Grade_Level_4_8</vt:lpstr>
      <vt:lpstr>'3421'!_255_ESE_Level_5__Grade_Level_4_8</vt:lpstr>
      <vt:lpstr>'3431'!_255_ESE_Level_5__Grade_Level_4_8</vt:lpstr>
      <vt:lpstr>'3441'!_255_ESE_Level_5__Grade_Level_4_8</vt:lpstr>
      <vt:lpstr>'3443'!_255_ESE_Level_5__Grade_Level_4_8</vt:lpstr>
      <vt:lpstr>'3941'!_255_ESE_Level_5__Grade_Level_4_8</vt:lpstr>
      <vt:lpstr>'3961'!_255_ESE_Level_5__Grade_Level_4_8</vt:lpstr>
      <vt:lpstr>'3971'!_255_ESE_Level_5__Grade_Level_4_8</vt:lpstr>
      <vt:lpstr>'4000'!_255_ESE_Level_5__Grade_Level_4_8</vt:lpstr>
      <vt:lpstr>'4002'!_255_ESE_Level_5__Grade_Level_4_8</vt:lpstr>
      <vt:lpstr>'4010'!_255_ESE_Level_5__Grade_Level_4_8</vt:lpstr>
      <vt:lpstr>'4012'!_255_ESE_Level_5__Grade_Level_4_8</vt:lpstr>
      <vt:lpstr>'4013'!_255_ESE_Level_5__Grade_Level_4_8</vt:lpstr>
      <vt:lpstr>'4020'!_255_ESE_Level_5__Grade_Level_4_8</vt:lpstr>
      <vt:lpstr>'4037'!_255_ESE_Level_5__Grade_Level_4_8</vt:lpstr>
      <vt:lpstr>'4041'!_255_ESE_Level_5__Grade_Level_4_8</vt:lpstr>
      <vt:lpstr>'0054'!_255_ESE_Level_5__Grade_Level_9_12</vt:lpstr>
      <vt:lpstr>'0642'!_255_ESE_Level_5__Grade_Level_9_12</vt:lpstr>
      <vt:lpstr>'0664'!_255_ESE_Level_5__Grade_Level_9_12</vt:lpstr>
      <vt:lpstr>'1461'!_255_ESE_Level_5__Grade_Level_9_12</vt:lpstr>
      <vt:lpstr>'1571'!_255_ESE_Level_5__Grade_Level_9_12</vt:lpstr>
      <vt:lpstr>'2521'!_255_ESE_Level_5__Grade_Level_9_12</vt:lpstr>
      <vt:lpstr>'2531'!_255_ESE_Level_5__Grade_Level_9_12</vt:lpstr>
      <vt:lpstr>'2641'!_255_ESE_Level_5__Grade_Level_9_12</vt:lpstr>
      <vt:lpstr>'2791'!_255_ESE_Level_5__Grade_Level_9_12</vt:lpstr>
      <vt:lpstr>'2801'!_255_ESE_Level_5__Grade_Level_9_12</vt:lpstr>
      <vt:lpstr>'2911'!_255_ESE_Level_5__Grade_Level_9_12</vt:lpstr>
      <vt:lpstr>'2941'!_255_ESE_Level_5__Grade_Level_9_12</vt:lpstr>
      <vt:lpstr>'3083'!_255_ESE_Level_5__Grade_Level_9_12</vt:lpstr>
      <vt:lpstr>'3345'!_255_ESE_Level_5__Grade_Level_9_12</vt:lpstr>
      <vt:lpstr>'3347'!_255_ESE_Level_5__Grade_Level_9_12</vt:lpstr>
      <vt:lpstr>'3381'!_255_ESE_Level_5__Grade_Level_9_12</vt:lpstr>
      <vt:lpstr>'3382'!_255_ESE_Level_5__Grade_Level_9_12</vt:lpstr>
      <vt:lpstr>'3385'!_255_ESE_Level_5__Grade_Level_9_12</vt:lpstr>
      <vt:lpstr>'3386'!_255_ESE_Level_5__Grade_Level_9_12</vt:lpstr>
      <vt:lpstr>'3391'!_255_ESE_Level_5__Grade_Level_9_12</vt:lpstr>
      <vt:lpstr>'3394'!_255_ESE_Level_5__Grade_Level_9_12</vt:lpstr>
      <vt:lpstr>'3395'!_255_ESE_Level_5__Grade_Level_9_12</vt:lpstr>
      <vt:lpstr>'3396'!_255_ESE_Level_5__Grade_Level_9_12</vt:lpstr>
      <vt:lpstr>'3398'!_255_ESE_Level_5__Grade_Level_9_12</vt:lpstr>
      <vt:lpstr>'3400'!_255_ESE_Level_5__Grade_Level_9_12</vt:lpstr>
      <vt:lpstr>'3401'!_255_ESE_Level_5__Grade_Level_9_12</vt:lpstr>
      <vt:lpstr>'3413'!_255_ESE_Level_5__Grade_Level_9_12</vt:lpstr>
      <vt:lpstr>'3421'!_255_ESE_Level_5__Grade_Level_9_12</vt:lpstr>
      <vt:lpstr>'3431'!_255_ESE_Level_5__Grade_Level_9_12</vt:lpstr>
      <vt:lpstr>'3441'!_255_ESE_Level_5__Grade_Level_9_12</vt:lpstr>
      <vt:lpstr>'3443'!_255_ESE_Level_5__Grade_Level_9_12</vt:lpstr>
      <vt:lpstr>'3941'!_255_ESE_Level_5__Grade_Level_9_12</vt:lpstr>
      <vt:lpstr>'3961'!_255_ESE_Level_5__Grade_Level_9_12</vt:lpstr>
      <vt:lpstr>'3971'!_255_ESE_Level_5__Grade_Level_9_12</vt:lpstr>
      <vt:lpstr>'4000'!_255_ESE_Level_5__Grade_Level_9_12</vt:lpstr>
      <vt:lpstr>'4002'!_255_ESE_Level_5__Grade_Level_9_12</vt:lpstr>
      <vt:lpstr>'4010'!_255_ESE_Level_5__Grade_Level_9_12</vt:lpstr>
      <vt:lpstr>'4012'!_255_ESE_Level_5__Grade_Level_9_12</vt:lpstr>
      <vt:lpstr>'4013'!_255_ESE_Level_5__Grade_Level_9_12</vt:lpstr>
      <vt:lpstr>'4020'!_255_ESE_Level_5__Grade_Level_9_12</vt:lpstr>
      <vt:lpstr>'4037'!_255_ESE_Level_5__Grade_Level_9_12</vt:lpstr>
      <vt:lpstr>'4041'!_255_ESE_Level_5__Grade_Level_9_12</vt:lpstr>
      <vt:lpstr>'0054'!_255_ESE_Level_5__Grade_Level_PK_3</vt:lpstr>
      <vt:lpstr>'0642'!_255_ESE_Level_5__Grade_Level_PK_3</vt:lpstr>
      <vt:lpstr>'0664'!_255_ESE_Level_5__Grade_Level_PK_3</vt:lpstr>
      <vt:lpstr>'1461'!_255_ESE_Level_5__Grade_Level_PK_3</vt:lpstr>
      <vt:lpstr>'1571'!_255_ESE_Level_5__Grade_Level_PK_3</vt:lpstr>
      <vt:lpstr>'2521'!_255_ESE_Level_5__Grade_Level_PK_3</vt:lpstr>
      <vt:lpstr>'2531'!_255_ESE_Level_5__Grade_Level_PK_3</vt:lpstr>
      <vt:lpstr>'2641'!_255_ESE_Level_5__Grade_Level_PK_3</vt:lpstr>
      <vt:lpstr>'2791'!_255_ESE_Level_5__Grade_Level_PK_3</vt:lpstr>
      <vt:lpstr>'2801'!_255_ESE_Level_5__Grade_Level_PK_3</vt:lpstr>
      <vt:lpstr>'2911'!_255_ESE_Level_5__Grade_Level_PK_3</vt:lpstr>
      <vt:lpstr>'2941'!_255_ESE_Level_5__Grade_Level_PK_3</vt:lpstr>
      <vt:lpstr>'3083'!_255_ESE_Level_5__Grade_Level_PK_3</vt:lpstr>
      <vt:lpstr>'3345'!_255_ESE_Level_5__Grade_Level_PK_3</vt:lpstr>
      <vt:lpstr>'3347'!_255_ESE_Level_5__Grade_Level_PK_3</vt:lpstr>
      <vt:lpstr>'3381'!_255_ESE_Level_5__Grade_Level_PK_3</vt:lpstr>
      <vt:lpstr>'3382'!_255_ESE_Level_5__Grade_Level_PK_3</vt:lpstr>
      <vt:lpstr>'3385'!_255_ESE_Level_5__Grade_Level_PK_3</vt:lpstr>
      <vt:lpstr>'3386'!_255_ESE_Level_5__Grade_Level_PK_3</vt:lpstr>
      <vt:lpstr>'3391'!_255_ESE_Level_5__Grade_Level_PK_3</vt:lpstr>
      <vt:lpstr>'3394'!_255_ESE_Level_5__Grade_Level_PK_3</vt:lpstr>
      <vt:lpstr>'3395'!_255_ESE_Level_5__Grade_Level_PK_3</vt:lpstr>
      <vt:lpstr>'3396'!_255_ESE_Level_5__Grade_Level_PK_3</vt:lpstr>
      <vt:lpstr>'3398'!_255_ESE_Level_5__Grade_Level_PK_3</vt:lpstr>
      <vt:lpstr>'3400'!_255_ESE_Level_5__Grade_Level_PK_3</vt:lpstr>
      <vt:lpstr>'3401'!_255_ESE_Level_5__Grade_Level_PK_3</vt:lpstr>
      <vt:lpstr>'3413'!_255_ESE_Level_5__Grade_Level_PK_3</vt:lpstr>
      <vt:lpstr>'3421'!_255_ESE_Level_5__Grade_Level_PK_3</vt:lpstr>
      <vt:lpstr>'3431'!_255_ESE_Level_5__Grade_Level_PK_3</vt:lpstr>
      <vt:lpstr>'3441'!_255_ESE_Level_5__Grade_Level_PK_3</vt:lpstr>
      <vt:lpstr>'3443'!_255_ESE_Level_5__Grade_Level_PK_3</vt:lpstr>
      <vt:lpstr>'3941'!_255_ESE_Level_5__Grade_Level_PK_3</vt:lpstr>
      <vt:lpstr>'3961'!_255_ESE_Level_5__Grade_Level_PK_3</vt:lpstr>
      <vt:lpstr>'3971'!_255_ESE_Level_5__Grade_Level_PK_3</vt:lpstr>
      <vt:lpstr>'4000'!_255_ESE_Level_5__Grade_Level_PK_3</vt:lpstr>
      <vt:lpstr>'4002'!_255_ESE_Level_5__Grade_Level_PK_3</vt:lpstr>
      <vt:lpstr>'4010'!_255_ESE_Level_5__Grade_Level_PK_3</vt:lpstr>
      <vt:lpstr>'4012'!_255_ESE_Level_5__Grade_Level_PK_3</vt:lpstr>
      <vt:lpstr>'4013'!_255_ESE_Level_5__Grade_Level_PK_3</vt:lpstr>
      <vt:lpstr>'4020'!_255_ESE_Level_5__Grade_Level_PK_3</vt:lpstr>
      <vt:lpstr>'4037'!_255_ESE_Level_5__Grade_Level_PK_3</vt:lpstr>
      <vt:lpstr>'4041'!_255_ESE_Level_5__Grade_Level_PK_3</vt:lpstr>
      <vt:lpstr>'0054'!_3.__Supplemental_Academic_Instruction</vt:lpstr>
      <vt:lpstr>'0642'!_3.__Supplemental_Academic_Instruction</vt:lpstr>
      <vt:lpstr>'0664'!_3.__Supplemental_Academic_Instruction</vt:lpstr>
      <vt:lpstr>'1461'!_3.__Supplemental_Academic_Instruction</vt:lpstr>
      <vt:lpstr>'1571'!_3.__Supplemental_Academic_Instruction</vt:lpstr>
      <vt:lpstr>'2521'!_3.__Supplemental_Academic_Instruction</vt:lpstr>
      <vt:lpstr>'2531'!_3.__Supplemental_Academic_Instruction</vt:lpstr>
      <vt:lpstr>'2641'!_3.__Supplemental_Academic_Instruction</vt:lpstr>
      <vt:lpstr>'2791'!_3.__Supplemental_Academic_Instruction</vt:lpstr>
      <vt:lpstr>'2801'!_3.__Supplemental_Academic_Instruction</vt:lpstr>
      <vt:lpstr>'2911'!_3.__Supplemental_Academic_Instruction</vt:lpstr>
      <vt:lpstr>'2941'!_3.__Supplemental_Academic_Instruction</vt:lpstr>
      <vt:lpstr>'3083'!_3.__Supplemental_Academic_Instruction</vt:lpstr>
      <vt:lpstr>'3345'!_3.__Supplemental_Academic_Instruction</vt:lpstr>
      <vt:lpstr>'3347'!_3.__Supplemental_Academic_Instruction</vt:lpstr>
      <vt:lpstr>'3381'!_3.__Supplemental_Academic_Instruction</vt:lpstr>
      <vt:lpstr>'3382'!_3.__Supplemental_Academic_Instruction</vt:lpstr>
      <vt:lpstr>'3385'!_3.__Supplemental_Academic_Instruction</vt:lpstr>
      <vt:lpstr>'3386'!_3.__Supplemental_Academic_Instruction</vt:lpstr>
      <vt:lpstr>'3391'!_3.__Supplemental_Academic_Instruction</vt:lpstr>
      <vt:lpstr>'3394'!_3.__Supplemental_Academic_Instruction</vt:lpstr>
      <vt:lpstr>'3395'!_3.__Supplemental_Academic_Instruction</vt:lpstr>
      <vt:lpstr>'3396'!_3.__Supplemental_Academic_Instruction</vt:lpstr>
      <vt:lpstr>'3398'!_3.__Supplemental_Academic_Instruction</vt:lpstr>
      <vt:lpstr>'3400'!_3.__Supplemental_Academic_Instruction</vt:lpstr>
      <vt:lpstr>'3401'!_3.__Supplemental_Academic_Instruction</vt:lpstr>
      <vt:lpstr>'3413'!_3.__Supplemental_Academic_Instruction</vt:lpstr>
      <vt:lpstr>'3421'!_3.__Supplemental_Academic_Instruction</vt:lpstr>
      <vt:lpstr>'3431'!_3.__Supplemental_Academic_Instruction</vt:lpstr>
      <vt:lpstr>'3441'!_3.__Supplemental_Academic_Instruction</vt:lpstr>
      <vt:lpstr>'3443'!_3.__Supplemental_Academic_Instruction</vt:lpstr>
      <vt:lpstr>'3941'!_3.__Supplemental_Academic_Instruction</vt:lpstr>
      <vt:lpstr>'3961'!_3.__Supplemental_Academic_Instruction</vt:lpstr>
      <vt:lpstr>'3971'!_3.__Supplemental_Academic_Instruction</vt:lpstr>
      <vt:lpstr>'4000'!_3.__Supplemental_Academic_Instruction</vt:lpstr>
      <vt:lpstr>'4002'!_3.__Supplemental_Academic_Instruction</vt:lpstr>
      <vt:lpstr>'4010'!_3.__Supplemental_Academic_Instruction</vt:lpstr>
      <vt:lpstr>'4012'!_3.__Supplemental_Academic_Instruction</vt:lpstr>
      <vt:lpstr>'4013'!_3.__Supplemental_Academic_Instruction</vt:lpstr>
      <vt:lpstr>'4020'!_3.__Supplemental_Academic_Instruction</vt:lpstr>
      <vt:lpstr>'4037'!_3.__Supplemental_Academic_Instruction</vt:lpstr>
      <vt:lpstr>'4041'!_3.__Supplemental_Academic_Instruction</vt:lpstr>
      <vt:lpstr>'0054'!_300_Career_Education__Grades_9_12</vt:lpstr>
      <vt:lpstr>'0642'!_300_Career_Education__Grades_9_12</vt:lpstr>
      <vt:lpstr>'0664'!_300_Career_Education__Grades_9_12</vt:lpstr>
      <vt:lpstr>'1461'!_300_Career_Education__Grades_9_12</vt:lpstr>
      <vt:lpstr>'1571'!_300_Career_Education__Grades_9_12</vt:lpstr>
      <vt:lpstr>'2521'!_300_Career_Education__Grades_9_12</vt:lpstr>
      <vt:lpstr>'2531'!_300_Career_Education__Grades_9_12</vt:lpstr>
      <vt:lpstr>'2641'!_300_Career_Education__Grades_9_12</vt:lpstr>
      <vt:lpstr>'2791'!_300_Career_Education__Grades_9_12</vt:lpstr>
      <vt:lpstr>'2801'!_300_Career_Education__Grades_9_12</vt:lpstr>
      <vt:lpstr>'2911'!_300_Career_Education__Grades_9_12</vt:lpstr>
      <vt:lpstr>'2941'!_300_Career_Education__Grades_9_12</vt:lpstr>
      <vt:lpstr>'3083'!_300_Career_Education__Grades_9_12</vt:lpstr>
      <vt:lpstr>'3345'!_300_Career_Education__Grades_9_12</vt:lpstr>
      <vt:lpstr>'3347'!_300_Career_Education__Grades_9_12</vt:lpstr>
      <vt:lpstr>'3381'!_300_Career_Education__Grades_9_12</vt:lpstr>
      <vt:lpstr>'3382'!_300_Career_Education__Grades_9_12</vt:lpstr>
      <vt:lpstr>'3385'!_300_Career_Education__Grades_9_12</vt:lpstr>
      <vt:lpstr>'3386'!_300_Career_Education__Grades_9_12</vt:lpstr>
      <vt:lpstr>'3391'!_300_Career_Education__Grades_9_12</vt:lpstr>
      <vt:lpstr>'3394'!_300_Career_Education__Grades_9_12</vt:lpstr>
      <vt:lpstr>'3395'!_300_Career_Education__Grades_9_12</vt:lpstr>
      <vt:lpstr>'3396'!_300_Career_Education__Grades_9_12</vt:lpstr>
      <vt:lpstr>'3398'!_300_Career_Education__Grades_9_12</vt:lpstr>
      <vt:lpstr>'3400'!_300_Career_Education__Grades_9_12</vt:lpstr>
      <vt:lpstr>'3401'!_300_Career_Education__Grades_9_12</vt:lpstr>
      <vt:lpstr>'3413'!_300_Career_Education__Grades_9_12</vt:lpstr>
      <vt:lpstr>'3421'!_300_Career_Education__Grades_9_12</vt:lpstr>
      <vt:lpstr>'3431'!_300_Career_Education__Grades_9_12</vt:lpstr>
      <vt:lpstr>'3441'!_300_Career_Education__Grades_9_12</vt:lpstr>
      <vt:lpstr>'3443'!_300_Career_Education__Grades_9_12</vt:lpstr>
      <vt:lpstr>'3941'!_300_Career_Education__Grades_9_12</vt:lpstr>
      <vt:lpstr>'3961'!_300_Career_Education__Grades_9_12</vt:lpstr>
      <vt:lpstr>'3971'!_300_Career_Education__Grades_9_12</vt:lpstr>
      <vt:lpstr>'4000'!_300_Career_Education__Grades_9_12</vt:lpstr>
      <vt:lpstr>'4002'!_300_Career_Education__Grades_9_12</vt:lpstr>
      <vt:lpstr>'4010'!_300_Career_Education__Grades_9_12</vt:lpstr>
      <vt:lpstr>'4012'!_300_Career_Education__Grades_9_12</vt:lpstr>
      <vt:lpstr>'4013'!_300_Career_Education__Grades_9_12</vt:lpstr>
      <vt:lpstr>'4020'!_300_Career_Education__Grades_9_12</vt:lpstr>
      <vt:lpstr>'4037'!_300_Career_Education__Grades_9_12</vt:lpstr>
      <vt:lpstr>'4041'!_300_Career_Education__Grades_9_12</vt:lpstr>
      <vt:lpstr>'0054'!_4_8</vt:lpstr>
      <vt:lpstr>'0642'!_4_8</vt:lpstr>
      <vt:lpstr>'0664'!_4_8</vt:lpstr>
      <vt:lpstr>'1461'!_4_8</vt:lpstr>
      <vt:lpstr>'1571'!_4_8</vt:lpstr>
      <vt:lpstr>'2521'!_4_8</vt:lpstr>
      <vt:lpstr>'2531'!_4_8</vt:lpstr>
      <vt:lpstr>'2641'!_4_8</vt:lpstr>
      <vt:lpstr>'2791'!_4_8</vt:lpstr>
      <vt:lpstr>'2801'!_4_8</vt:lpstr>
      <vt:lpstr>'2911'!_4_8</vt:lpstr>
      <vt:lpstr>'2941'!_4_8</vt:lpstr>
      <vt:lpstr>'3083'!_4_8</vt:lpstr>
      <vt:lpstr>'3345'!_4_8</vt:lpstr>
      <vt:lpstr>'3347'!_4_8</vt:lpstr>
      <vt:lpstr>'3381'!_4_8</vt:lpstr>
      <vt:lpstr>'3382'!_4_8</vt:lpstr>
      <vt:lpstr>'3385'!_4_8</vt:lpstr>
      <vt:lpstr>'3386'!_4_8</vt:lpstr>
      <vt:lpstr>'3391'!_4_8</vt:lpstr>
      <vt:lpstr>'3394'!_4_8</vt:lpstr>
      <vt:lpstr>'3395'!_4_8</vt:lpstr>
      <vt:lpstr>'3396'!_4_8</vt:lpstr>
      <vt:lpstr>'3398'!_4_8</vt:lpstr>
      <vt:lpstr>'3400'!_4_8</vt:lpstr>
      <vt:lpstr>'3401'!_4_8</vt:lpstr>
      <vt:lpstr>'3413'!_4_8</vt:lpstr>
      <vt:lpstr>'3421'!_4_8</vt:lpstr>
      <vt:lpstr>'3431'!_4_8</vt:lpstr>
      <vt:lpstr>'3441'!_4_8</vt:lpstr>
      <vt:lpstr>'3443'!_4_8</vt:lpstr>
      <vt:lpstr>'3941'!_4_8</vt:lpstr>
      <vt:lpstr>'3961'!_4_8</vt:lpstr>
      <vt:lpstr>'3971'!_4_8</vt:lpstr>
      <vt:lpstr>'4000'!_4_8</vt:lpstr>
      <vt:lpstr>'4002'!_4_8</vt:lpstr>
      <vt:lpstr>'4010'!_4_8</vt:lpstr>
      <vt:lpstr>'4012'!_4_8</vt:lpstr>
      <vt:lpstr>'4013'!_4_8</vt:lpstr>
      <vt:lpstr>'4020'!_4_8</vt:lpstr>
      <vt:lpstr>'4037'!_4_8</vt:lpstr>
      <vt:lpstr>'4041'!_4_8</vt:lpstr>
      <vt:lpstr>'0054'!_9_12</vt:lpstr>
      <vt:lpstr>'0642'!_9_12</vt:lpstr>
      <vt:lpstr>'0664'!_9_12</vt:lpstr>
      <vt:lpstr>'1461'!_9_12</vt:lpstr>
      <vt:lpstr>'1571'!_9_12</vt:lpstr>
      <vt:lpstr>'2521'!_9_12</vt:lpstr>
      <vt:lpstr>'2531'!_9_12</vt:lpstr>
      <vt:lpstr>'2641'!_9_12</vt:lpstr>
      <vt:lpstr>'2791'!_9_12</vt:lpstr>
      <vt:lpstr>'2801'!_9_12</vt:lpstr>
      <vt:lpstr>'2911'!_9_12</vt:lpstr>
      <vt:lpstr>'2941'!_9_12</vt:lpstr>
      <vt:lpstr>'3083'!_9_12</vt:lpstr>
      <vt:lpstr>'3345'!_9_12</vt:lpstr>
      <vt:lpstr>'3347'!_9_12</vt:lpstr>
      <vt:lpstr>'3381'!_9_12</vt:lpstr>
      <vt:lpstr>'3382'!_9_12</vt:lpstr>
      <vt:lpstr>'3385'!_9_12</vt:lpstr>
      <vt:lpstr>'3386'!_9_12</vt:lpstr>
      <vt:lpstr>'3391'!_9_12</vt:lpstr>
      <vt:lpstr>'3394'!_9_12</vt:lpstr>
      <vt:lpstr>'3395'!_9_12</vt:lpstr>
      <vt:lpstr>'3396'!_9_12</vt:lpstr>
      <vt:lpstr>'3398'!_9_12</vt:lpstr>
      <vt:lpstr>'3400'!_9_12</vt:lpstr>
      <vt:lpstr>'3401'!_9_12</vt:lpstr>
      <vt:lpstr>'3413'!_9_12</vt:lpstr>
      <vt:lpstr>'3421'!_9_12</vt:lpstr>
      <vt:lpstr>'3431'!_9_12</vt:lpstr>
      <vt:lpstr>'3441'!_9_12</vt:lpstr>
      <vt:lpstr>'3443'!_9_12</vt:lpstr>
      <vt:lpstr>'3941'!_9_12</vt:lpstr>
      <vt:lpstr>'3961'!_9_12</vt:lpstr>
      <vt:lpstr>'3971'!_9_12</vt:lpstr>
      <vt:lpstr>'4000'!_9_12</vt:lpstr>
      <vt:lpstr>'4002'!_9_12</vt:lpstr>
      <vt:lpstr>'4010'!_9_12</vt:lpstr>
      <vt:lpstr>'4012'!_9_12</vt:lpstr>
      <vt:lpstr>'4013'!_9_12</vt:lpstr>
      <vt:lpstr>'4020'!_9_12</vt:lpstr>
      <vt:lpstr>'4037'!_9_12</vt:lpstr>
      <vt:lpstr>'4041'!_9_12</vt:lpstr>
      <vt:lpstr>'0054'!Allocation_factors</vt:lpstr>
      <vt:lpstr>'0642'!Allocation_factors</vt:lpstr>
      <vt:lpstr>'0664'!Allocation_factors</vt:lpstr>
      <vt:lpstr>'1461'!Allocation_factors</vt:lpstr>
      <vt:lpstr>'1571'!Allocation_factors</vt:lpstr>
      <vt:lpstr>'2521'!Allocation_factors</vt:lpstr>
      <vt:lpstr>'2531'!Allocation_factors</vt:lpstr>
      <vt:lpstr>'2641'!Allocation_factors</vt:lpstr>
      <vt:lpstr>'2791'!Allocation_factors</vt:lpstr>
      <vt:lpstr>'2801'!Allocation_factors</vt:lpstr>
      <vt:lpstr>'2911'!Allocation_factors</vt:lpstr>
      <vt:lpstr>'2941'!Allocation_factors</vt:lpstr>
      <vt:lpstr>'3083'!Allocation_factors</vt:lpstr>
      <vt:lpstr>'3345'!Allocation_factors</vt:lpstr>
      <vt:lpstr>'3347'!Allocation_factors</vt:lpstr>
      <vt:lpstr>'3381'!Allocation_factors</vt:lpstr>
      <vt:lpstr>'3382'!Allocation_factors</vt:lpstr>
      <vt:lpstr>'3385'!Allocation_factors</vt:lpstr>
      <vt:lpstr>'3386'!Allocation_factors</vt:lpstr>
      <vt:lpstr>'3391'!Allocation_factors</vt:lpstr>
      <vt:lpstr>'3394'!Allocation_factors</vt:lpstr>
      <vt:lpstr>'3395'!Allocation_factors</vt:lpstr>
      <vt:lpstr>'3396'!Allocation_factors</vt:lpstr>
      <vt:lpstr>'3398'!Allocation_factors</vt:lpstr>
      <vt:lpstr>'3400'!Allocation_factors</vt:lpstr>
      <vt:lpstr>'3401'!Allocation_factors</vt:lpstr>
      <vt:lpstr>'3413'!Allocation_factors</vt:lpstr>
      <vt:lpstr>'3421'!Allocation_factors</vt:lpstr>
      <vt:lpstr>'3431'!Allocation_factors</vt:lpstr>
      <vt:lpstr>'3441'!Allocation_factors</vt:lpstr>
      <vt:lpstr>'3443'!Allocation_factors</vt:lpstr>
      <vt:lpstr>'3941'!Allocation_factors</vt:lpstr>
      <vt:lpstr>'3961'!Allocation_factors</vt:lpstr>
      <vt:lpstr>'3971'!Allocation_factors</vt:lpstr>
      <vt:lpstr>'4000'!Allocation_factors</vt:lpstr>
      <vt:lpstr>'4002'!Allocation_factors</vt:lpstr>
      <vt:lpstr>'4010'!Allocation_factors</vt:lpstr>
      <vt:lpstr>'4012'!Allocation_factors</vt:lpstr>
      <vt:lpstr>'4013'!Allocation_factors</vt:lpstr>
      <vt:lpstr>'4020'!Allocation_factors</vt:lpstr>
      <vt:lpstr>'4037'!Allocation_factors</vt:lpstr>
      <vt:lpstr>'4041'!Allocation_factors</vt:lpstr>
      <vt:lpstr>'0054'!Base_Student_Allocation</vt:lpstr>
      <vt:lpstr>'0642'!Base_Student_Allocation</vt:lpstr>
      <vt:lpstr>'0664'!Base_Student_Allocation</vt:lpstr>
      <vt:lpstr>'1461'!Base_Student_Allocation</vt:lpstr>
      <vt:lpstr>'1571'!Base_Student_Allocation</vt:lpstr>
      <vt:lpstr>'2521'!Base_Student_Allocation</vt:lpstr>
      <vt:lpstr>'2531'!Base_Student_Allocation</vt:lpstr>
      <vt:lpstr>'2641'!Base_Student_Allocation</vt:lpstr>
      <vt:lpstr>'2791'!Base_Student_Allocation</vt:lpstr>
      <vt:lpstr>'2801'!Base_Student_Allocation</vt:lpstr>
      <vt:lpstr>'2911'!Base_Student_Allocation</vt:lpstr>
      <vt:lpstr>'2941'!Base_Student_Allocation</vt:lpstr>
      <vt:lpstr>'3083'!Base_Student_Allocation</vt:lpstr>
      <vt:lpstr>'3345'!Base_Student_Allocation</vt:lpstr>
      <vt:lpstr>'3347'!Base_Student_Allocation</vt:lpstr>
      <vt:lpstr>'3381'!Base_Student_Allocation</vt:lpstr>
      <vt:lpstr>'3382'!Base_Student_Allocation</vt:lpstr>
      <vt:lpstr>'3385'!Base_Student_Allocation</vt:lpstr>
      <vt:lpstr>'3386'!Base_Student_Allocation</vt:lpstr>
      <vt:lpstr>'3391'!Base_Student_Allocation</vt:lpstr>
      <vt:lpstr>'3394'!Base_Student_Allocation</vt:lpstr>
      <vt:lpstr>'3395'!Base_Student_Allocation</vt:lpstr>
      <vt:lpstr>'3396'!Base_Student_Allocation</vt:lpstr>
      <vt:lpstr>'3398'!Base_Student_Allocation</vt:lpstr>
      <vt:lpstr>'3400'!Base_Student_Allocation</vt:lpstr>
      <vt:lpstr>'3401'!Base_Student_Allocation</vt:lpstr>
      <vt:lpstr>'3413'!Base_Student_Allocation</vt:lpstr>
      <vt:lpstr>'3421'!Base_Student_Allocation</vt:lpstr>
      <vt:lpstr>'3431'!Base_Student_Allocation</vt:lpstr>
      <vt:lpstr>'3441'!Base_Student_Allocation</vt:lpstr>
      <vt:lpstr>'3443'!Base_Student_Allocation</vt:lpstr>
      <vt:lpstr>'3941'!Base_Student_Allocation</vt:lpstr>
      <vt:lpstr>'3961'!Base_Student_Allocation</vt:lpstr>
      <vt:lpstr>'3971'!Base_Student_Allocation</vt:lpstr>
      <vt:lpstr>'4000'!Base_Student_Allocation</vt:lpstr>
      <vt:lpstr>'4002'!Base_Student_Allocation</vt:lpstr>
      <vt:lpstr>'4010'!Base_Student_Allocation</vt:lpstr>
      <vt:lpstr>'4012'!Base_Student_Allocation</vt:lpstr>
      <vt:lpstr>'4013'!Base_Student_Allocation</vt:lpstr>
      <vt:lpstr>'4020'!Base_Student_Allocation</vt:lpstr>
      <vt:lpstr>'4037'!Base_Student_Allocation</vt:lpstr>
      <vt:lpstr>'4041'!Base_Student_Allocation</vt:lpstr>
      <vt:lpstr>'0054'!Based_on_the_Second_Calculation_of_the_FEFP_2010_11</vt:lpstr>
      <vt:lpstr>'0642'!Based_on_the_Second_Calculation_of_the_FEFP_2010_11</vt:lpstr>
      <vt:lpstr>'0664'!Based_on_the_Second_Calculation_of_the_FEFP_2010_11</vt:lpstr>
      <vt:lpstr>'1461'!Based_on_the_Second_Calculation_of_the_FEFP_2010_11</vt:lpstr>
      <vt:lpstr>'1571'!Based_on_the_Second_Calculation_of_the_FEFP_2010_11</vt:lpstr>
      <vt:lpstr>'2521'!Based_on_the_Second_Calculation_of_the_FEFP_2010_11</vt:lpstr>
      <vt:lpstr>'2531'!Based_on_the_Second_Calculation_of_the_FEFP_2010_11</vt:lpstr>
      <vt:lpstr>'2641'!Based_on_the_Second_Calculation_of_the_FEFP_2010_11</vt:lpstr>
      <vt:lpstr>'2791'!Based_on_the_Second_Calculation_of_the_FEFP_2010_11</vt:lpstr>
      <vt:lpstr>'2801'!Based_on_the_Second_Calculation_of_the_FEFP_2010_11</vt:lpstr>
      <vt:lpstr>'2911'!Based_on_the_Second_Calculation_of_the_FEFP_2010_11</vt:lpstr>
      <vt:lpstr>'2941'!Based_on_the_Second_Calculation_of_the_FEFP_2010_11</vt:lpstr>
      <vt:lpstr>'3083'!Based_on_the_Second_Calculation_of_the_FEFP_2010_11</vt:lpstr>
      <vt:lpstr>'3345'!Based_on_the_Second_Calculation_of_the_FEFP_2010_11</vt:lpstr>
      <vt:lpstr>'3347'!Based_on_the_Second_Calculation_of_the_FEFP_2010_11</vt:lpstr>
      <vt:lpstr>'3381'!Based_on_the_Second_Calculation_of_the_FEFP_2010_11</vt:lpstr>
      <vt:lpstr>'3382'!Based_on_the_Second_Calculation_of_the_FEFP_2010_11</vt:lpstr>
      <vt:lpstr>'3385'!Based_on_the_Second_Calculation_of_the_FEFP_2010_11</vt:lpstr>
      <vt:lpstr>'3386'!Based_on_the_Second_Calculation_of_the_FEFP_2010_11</vt:lpstr>
      <vt:lpstr>'3391'!Based_on_the_Second_Calculation_of_the_FEFP_2010_11</vt:lpstr>
      <vt:lpstr>'3394'!Based_on_the_Second_Calculation_of_the_FEFP_2010_11</vt:lpstr>
      <vt:lpstr>'3395'!Based_on_the_Second_Calculation_of_the_FEFP_2010_11</vt:lpstr>
      <vt:lpstr>'3396'!Based_on_the_Second_Calculation_of_the_FEFP_2010_11</vt:lpstr>
      <vt:lpstr>'3398'!Based_on_the_Second_Calculation_of_the_FEFP_2010_11</vt:lpstr>
      <vt:lpstr>'3400'!Based_on_the_Second_Calculation_of_the_FEFP_2010_11</vt:lpstr>
      <vt:lpstr>'3401'!Based_on_the_Second_Calculation_of_the_FEFP_2010_11</vt:lpstr>
      <vt:lpstr>'3413'!Based_on_the_Second_Calculation_of_the_FEFP_2010_11</vt:lpstr>
      <vt:lpstr>'3421'!Based_on_the_Second_Calculation_of_the_FEFP_2010_11</vt:lpstr>
      <vt:lpstr>'3431'!Based_on_the_Second_Calculation_of_the_FEFP_2010_11</vt:lpstr>
      <vt:lpstr>'3441'!Based_on_the_Second_Calculation_of_the_FEFP_2010_11</vt:lpstr>
      <vt:lpstr>'3443'!Based_on_the_Second_Calculation_of_the_FEFP_2010_11</vt:lpstr>
      <vt:lpstr>'3941'!Based_on_the_Second_Calculation_of_the_FEFP_2010_11</vt:lpstr>
      <vt:lpstr>'3961'!Based_on_the_Second_Calculation_of_the_FEFP_2010_11</vt:lpstr>
      <vt:lpstr>'3971'!Based_on_the_Second_Calculation_of_the_FEFP_2010_11</vt:lpstr>
      <vt:lpstr>'4000'!Based_on_the_Second_Calculation_of_the_FEFP_2010_11</vt:lpstr>
      <vt:lpstr>'4002'!Based_on_the_Second_Calculation_of_the_FEFP_2010_11</vt:lpstr>
      <vt:lpstr>'4010'!Based_on_the_Second_Calculation_of_the_FEFP_2010_11</vt:lpstr>
      <vt:lpstr>'4012'!Based_on_the_Second_Calculation_of_the_FEFP_2010_11</vt:lpstr>
      <vt:lpstr>'4013'!Based_on_the_Second_Calculation_of_the_FEFP_2010_11</vt:lpstr>
      <vt:lpstr>'4020'!Based_on_the_Second_Calculation_of_the_FEFP_2010_11</vt:lpstr>
      <vt:lpstr>'4037'!Based_on_the_Second_Calculation_of_the_FEFP_2010_11</vt:lpstr>
      <vt:lpstr>'4041'!Based_on_the_Second_Calculation_of_the_FEFP_2010_11</vt:lpstr>
      <vt:lpstr>'0054'!DCD</vt:lpstr>
      <vt:lpstr>'0642'!DCD</vt:lpstr>
      <vt:lpstr>'0664'!DCD</vt:lpstr>
      <vt:lpstr>'1461'!DCD</vt:lpstr>
      <vt:lpstr>'1571'!DCD</vt:lpstr>
      <vt:lpstr>'2521'!DCD</vt:lpstr>
      <vt:lpstr>'2531'!DCD</vt:lpstr>
      <vt:lpstr>'2641'!DCD</vt:lpstr>
      <vt:lpstr>'2791'!DCD</vt:lpstr>
      <vt:lpstr>'2801'!DCD</vt:lpstr>
      <vt:lpstr>'2911'!DCD</vt:lpstr>
      <vt:lpstr>'2941'!DCD</vt:lpstr>
      <vt:lpstr>'3083'!DCD</vt:lpstr>
      <vt:lpstr>'3345'!DCD</vt:lpstr>
      <vt:lpstr>'3347'!DCD</vt:lpstr>
      <vt:lpstr>'3381'!DCD</vt:lpstr>
      <vt:lpstr>'3382'!DCD</vt:lpstr>
      <vt:lpstr>'3385'!DCD</vt:lpstr>
      <vt:lpstr>'3386'!DCD</vt:lpstr>
      <vt:lpstr>'3391'!DCD</vt:lpstr>
      <vt:lpstr>'3394'!DCD</vt:lpstr>
      <vt:lpstr>'3395'!DCD</vt:lpstr>
      <vt:lpstr>'3396'!DCD</vt:lpstr>
      <vt:lpstr>'3398'!DCD</vt:lpstr>
      <vt:lpstr>'3400'!DCD</vt:lpstr>
      <vt:lpstr>'3401'!DCD</vt:lpstr>
      <vt:lpstr>'3413'!DCD</vt:lpstr>
      <vt:lpstr>'3421'!DCD</vt:lpstr>
      <vt:lpstr>'3431'!DCD</vt:lpstr>
      <vt:lpstr>'3441'!DCD</vt:lpstr>
      <vt:lpstr>'3443'!DCD</vt:lpstr>
      <vt:lpstr>'3941'!DCD</vt:lpstr>
      <vt:lpstr>'3961'!DCD</vt:lpstr>
      <vt:lpstr>'3971'!DCD</vt:lpstr>
      <vt:lpstr>'4000'!DCD</vt:lpstr>
      <vt:lpstr>'4002'!DCD</vt:lpstr>
      <vt:lpstr>'4010'!DCD</vt:lpstr>
      <vt:lpstr>'4012'!DCD</vt:lpstr>
      <vt:lpstr>'4013'!DCD</vt:lpstr>
      <vt:lpstr>'4020'!DCD</vt:lpstr>
      <vt:lpstr>'4037'!DCD</vt:lpstr>
      <vt:lpstr>'4041'!DCD</vt:lpstr>
      <vt:lpstr>'0054'!District_Cost_Differential</vt:lpstr>
      <vt:lpstr>'0642'!District_Cost_Differential</vt:lpstr>
      <vt:lpstr>'0664'!District_Cost_Differential</vt:lpstr>
      <vt:lpstr>'1461'!District_Cost_Differential</vt:lpstr>
      <vt:lpstr>'1571'!District_Cost_Differential</vt:lpstr>
      <vt:lpstr>'2521'!District_Cost_Differential</vt:lpstr>
      <vt:lpstr>'2531'!District_Cost_Differential</vt:lpstr>
      <vt:lpstr>'2641'!District_Cost_Differential</vt:lpstr>
      <vt:lpstr>'2791'!District_Cost_Differential</vt:lpstr>
      <vt:lpstr>'2801'!District_Cost_Differential</vt:lpstr>
      <vt:lpstr>'2911'!District_Cost_Differential</vt:lpstr>
      <vt:lpstr>'2941'!District_Cost_Differential</vt:lpstr>
      <vt:lpstr>'3083'!District_Cost_Differential</vt:lpstr>
      <vt:lpstr>'3345'!District_Cost_Differential</vt:lpstr>
      <vt:lpstr>'3347'!District_Cost_Differential</vt:lpstr>
      <vt:lpstr>'3381'!District_Cost_Differential</vt:lpstr>
      <vt:lpstr>'3382'!District_Cost_Differential</vt:lpstr>
      <vt:lpstr>'3385'!District_Cost_Differential</vt:lpstr>
      <vt:lpstr>'3386'!District_Cost_Differential</vt:lpstr>
      <vt:lpstr>'3391'!District_Cost_Differential</vt:lpstr>
      <vt:lpstr>'3394'!District_Cost_Differential</vt:lpstr>
      <vt:lpstr>'3395'!District_Cost_Differential</vt:lpstr>
      <vt:lpstr>'3396'!District_Cost_Differential</vt:lpstr>
      <vt:lpstr>'3398'!District_Cost_Differential</vt:lpstr>
      <vt:lpstr>'3400'!District_Cost_Differential</vt:lpstr>
      <vt:lpstr>'3401'!District_Cost_Differential</vt:lpstr>
      <vt:lpstr>'3413'!District_Cost_Differential</vt:lpstr>
      <vt:lpstr>'3421'!District_Cost_Differential</vt:lpstr>
      <vt:lpstr>'3431'!District_Cost_Differential</vt:lpstr>
      <vt:lpstr>'3441'!District_Cost_Differential</vt:lpstr>
      <vt:lpstr>'3443'!District_Cost_Differential</vt:lpstr>
      <vt:lpstr>'3941'!District_Cost_Differential</vt:lpstr>
      <vt:lpstr>'3961'!District_Cost_Differential</vt:lpstr>
      <vt:lpstr>'3971'!District_Cost_Differential</vt:lpstr>
      <vt:lpstr>'4000'!District_Cost_Differential</vt:lpstr>
      <vt:lpstr>'4002'!District_Cost_Differential</vt:lpstr>
      <vt:lpstr>'4010'!District_Cost_Differential</vt:lpstr>
      <vt:lpstr>'4012'!District_Cost_Differential</vt:lpstr>
      <vt:lpstr>'4013'!District_Cost_Differential</vt:lpstr>
      <vt:lpstr>'4020'!District_Cost_Differential</vt:lpstr>
      <vt:lpstr>'4037'!District_Cost_Differential</vt:lpstr>
      <vt:lpstr>'4041'!District_Cost_Differential</vt:lpstr>
      <vt:lpstr>'0054'!District_SAI_Allocation</vt:lpstr>
      <vt:lpstr>'0642'!District_SAI_Allocation</vt:lpstr>
      <vt:lpstr>'0664'!District_SAI_Allocation</vt:lpstr>
      <vt:lpstr>'1461'!District_SAI_Allocation</vt:lpstr>
      <vt:lpstr>'1571'!District_SAI_Allocation</vt:lpstr>
      <vt:lpstr>'2521'!District_SAI_Allocation</vt:lpstr>
      <vt:lpstr>'2531'!District_SAI_Allocation</vt:lpstr>
      <vt:lpstr>'2641'!District_SAI_Allocation</vt:lpstr>
      <vt:lpstr>'2791'!District_SAI_Allocation</vt:lpstr>
      <vt:lpstr>'2801'!District_SAI_Allocation</vt:lpstr>
      <vt:lpstr>'2911'!District_SAI_Allocation</vt:lpstr>
      <vt:lpstr>'2941'!District_SAI_Allocation</vt:lpstr>
      <vt:lpstr>'3083'!District_SAI_Allocation</vt:lpstr>
      <vt:lpstr>'3345'!District_SAI_Allocation</vt:lpstr>
      <vt:lpstr>'3347'!District_SAI_Allocation</vt:lpstr>
      <vt:lpstr>'3381'!District_SAI_Allocation</vt:lpstr>
      <vt:lpstr>'3382'!District_SAI_Allocation</vt:lpstr>
      <vt:lpstr>'3385'!District_SAI_Allocation</vt:lpstr>
      <vt:lpstr>'3386'!District_SAI_Allocation</vt:lpstr>
      <vt:lpstr>'3391'!District_SAI_Allocation</vt:lpstr>
      <vt:lpstr>'3394'!District_SAI_Allocation</vt:lpstr>
      <vt:lpstr>'3395'!District_SAI_Allocation</vt:lpstr>
      <vt:lpstr>'3396'!District_SAI_Allocation</vt:lpstr>
      <vt:lpstr>'3398'!District_SAI_Allocation</vt:lpstr>
      <vt:lpstr>'3400'!District_SAI_Allocation</vt:lpstr>
      <vt:lpstr>'3401'!District_SAI_Allocation</vt:lpstr>
      <vt:lpstr>'3413'!District_SAI_Allocation</vt:lpstr>
      <vt:lpstr>'3421'!District_SAI_Allocation</vt:lpstr>
      <vt:lpstr>'3431'!District_SAI_Allocation</vt:lpstr>
      <vt:lpstr>'3441'!District_SAI_Allocation</vt:lpstr>
      <vt:lpstr>'3443'!District_SAI_Allocation</vt:lpstr>
      <vt:lpstr>'3941'!District_SAI_Allocation</vt:lpstr>
      <vt:lpstr>'3961'!District_SAI_Allocation</vt:lpstr>
      <vt:lpstr>'3971'!District_SAI_Allocation</vt:lpstr>
      <vt:lpstr>'4000'!District_SAI_Allocation</vt:lpstr>
      <vt:lpstr>'4002'!District_SAI_Allocation</vt:lpstr>
      <vt:lpstr>'4010'!District_SAI_Allocation</vt:lpstr>
      <vt:lpstr>'4012'!District_SAI_Allocation</vt:lpstr>
      <vt:lpstr>'4013'!District_SAI_Allocation</vt:lpstr>
      <vt:lpstr>'4020'!District_SAI_Allocation</vt:lpstr>
      <vt:lpstr>'4037'!District_SAI_Allocation</vt:lpstr>
      <vt:lpstr>'4041'!District_SAI_Allocation</vt:lpstr>
      <vt:lpstr>'0054'!divided_by_district_FTE</vt:lpstr>
      <vt:lpstr>'0642'!divided_by_district_FTE</vt:lpstr>
      <vt:lpstr>'0664'!divided_by_district_FTE</vt:lpstr>
      <vt:lpstr>'1461'!divided_by_district_FTE</vt:lpstr>
      <vt:lpstr>'1571'!divided_by_district_FTE</vt:lpstr>
      <vt:lpstr>'2521'!divided_by_district_FTE</vt:lpstr>
      <vt:lpstr>'2531'!divided_by_district_FTE</vt:lpstr>
      <vt:lpstr>'2641'!divided_by_district_FTE</vt:lpstr>
      <vt:lpstr>'2791'!divided_by_district_FTE</vt:lpstr>
      <vt:lpstr>'2801'!divided_by_district_FTE</vt:lpstr>
      <vt:lpstr>'2911'!divided_by_district_FTE</vt:lpstr>
      <vt:lpstr>'2941'!divided_by_district_FTE</vt:lpstr>
      <vt:lpstr>'3083'!divided_by_district_FTE</vt:lpstr>
      <vt:lpstr>'3345'!divided_by_district_FTE</vt:lpstr>
      <vt:lpstr>'3347'!divided_by_district_FTE</vt:lpstr>
      <vt:lpstr>'3381'!divided_by_district_FTE</vt:lpstr>
      <vt:lpstr>'3382'!divided_by_district_FTE</vt:lpstr>
      <vt:lpstr>'3385'!divided_by_district_FTE</vt:lpstr>
      <vt:lpstr>'3386'!divided_by_district_FTE</vt:lpstr>
      <vt:lpstr>'3391'!divided_by_district_FTE</vt:lpstr>
      <vt:lpstr>'3394'!divided_by_district_FTE</vt:lpstr>
      <vt:lpstr>'3395'!divided_by_district_FTE</vt:lpstr>
      <vt:lpstr>'3396'!divided_by_district_FTE</vt:lpstr>
      <vt:lpstr>'3398'!divided_by_district_FTE</vt:lpstr>
      <vt:lpstr>'3400'!divided_by_district_FTE</vt:lpstr>
      <vt:lpstr>'3401'!divided_by_district_FTE</vt:lpstr>
      <vt:lpstr>'3413'!divided_by_district_FTE</vt:lpstr>
      <vt:lpstr>'3421'!divided_by_district_FTE</vt:lpstr>
      <vt:lpstr>'3431'!divided_by_district_FTE</vt:lpstr>
      <vt:lpstr>'3441'!divided_by_district_FTE</vt:lpstr>
      <vt:lpstr>'3443'!divided_by_district_FTE</vt:lpstr>
      <vt:lpstr>'3941'!divided_by_district_FTE</vt:lpstr>
      <vt:lpstr>'3961'!divided_by_district_FTE</vt:lpstr>
      <vt:lpstr>'3971'!divided_by_district_FTE</vt:lpstr>
      <vt:lpstr>'4000'!divided_by_district_FTE</vt:lpstr>
      <vt:lpstr>'4002'!divided_by_district_FTE</vt:lpstr>
      <vt:lpstr>'4010'!divided_by_district_FTE</vt:lpstr>
      <vt:lpstr>'4012'!divided_by_district_FTE</vt:lpstr>
      <vt:lpstr>'4013'!divided_by_district_FTE</vt:lpstr>
      <vt:lpstr>'4020'!divided_by_district_FTE</vt:lpstr>
      <vt:lpstr>'4037'!divided_by_district_FTE</vt:lpstr>
      <vt:lpstr>'4041'!divided_by_district_FTE</vt:lpstr>
      <vt:lpstr>'0054'!FTE</vt:lpstr>
      <vt:lpstr>'0642'!FTE</vt:lpstr>
      <vt:lpstr>'0664'!FTE</vt:lpstr>
      <vt:lpstr>'1461'!FTE</vt:lpstr>
      <vt:lpstr>'1571'!FTE</vt:lpstr>
      <vt:lpstr>'2521'!FTE</vt:lpstr>
      <vt:lpstr>'2531'!FTE</vt:lpstr>
      <vt:lpstr>'2641'!FTE</vt:lpstr>
      <vt:lpstr>'2791'!FTE</vt:lpstr>
      <vt:lpstr>'2801'!FTE</vt:lpstr>
      <vt:lpstr>'2911'!FTE</vt:lpstr>
      <vt:lpstr>'2941'!FTE</vt:lpstr>
      <vt:lpstr>'3083'!FTE</vt:lpstr>
      <vt:lpstr>'3345'!FTE</vt:lpstr>
      <vt:lpstr>'3347'!FTE</vt:lpstr>
      <vt:lpstr>'3381'!FTE</vt:lpstr>
      <vt:lpstr>'3382'!FTE</vt:lpstr>
      <vt:lpstr>'3385'!FTE</vt:lpstr>
      <vt:lpstr>'3386'!FTE</vt:lpstr>
      <vt:lpstr>'3391'!FTE</vt:lpstr>
      <vt:lpstr>'3394'!FTE</vt:lpstr>
      <vt:lpstr>'3395'!FTE</vt:lpstr>
      <vt:lpstr>'3396'!FTE</vt:lpstr>
      <vt:lpstr>'3398'!FTE</vt:lpstr>
      <vt:lpstr>'3400'!FTE</vt:lpstr>
      <vt:lpstr>'3401'!FTE</vt:lpstr>
      <vt:lpstr>'3413'!FTE</vt:lpstr>
      <vt:lpstr>'3421'!FTE</vt:lpstr>
      <vt:lpstr>'3431'!FTE</vt:lpstr>
      <vt:lpstr>'3441'!FTE</vt:lpstr>
      <vt:lpstr>'3443'!FTE</vt:lpstr>
      <vt:lpstr>'3941'!FTE</vt:lpstr>
      <vt:lpstr>'3961'!FTE</vt:lpstr>
      <vt:lpstr>'3971'!FTE</vt:lpstr>
      <vt:lpstr>'4000'!FTE</vt:lpstr>
      <vt:lpstr>'4002'!FTE</vt:lpstr>
      <vt:lpstr>'4010'!FTE</vt:lpstr>
      <vt:lpstr>'4012'!FTE</vt:lpstr>
      <vt:lpstr>'4013'!FTE</vt:lpstr>
      <vt:lpstr>'4020'!FTE</vt:lpstr>
      <vt:lpstr>'4037'!FTE</vt:lpstr>
      <vt:lpstr>'4041'!FTE</vt:lpstr>
      <vt:lpstr>'0054'!Grade_Level</vt:lpstr>
      <vt:lpstr>'0642'!Grade_Level</vt:lpstr>
      <vt:lpstr>'0664'!Grade_Level</vt:lpstr>
      <vt:lpstr>'1461'!Grade_Level</vt:lpstr>
      <vt:lpstr>'1571'!Grade_Level</vt:lpstr>
      <vt:lpstr>'2521'!Grade_Level</vt:lpstr>
      <vt:lpstr>'2531'!Grade_Level</vt:lpstr>
      <vt:lpstr>'2641'!Grade_Level</vt:lpstr>
      <vt:lpstr>'2791'!Grade_Level</vt:lpstr>
      <vt:lpstr>'2801'!Grade_Level</vt:lpstr>
      <vt:lpstr>'2911'!Grade_Level</vt:lpstr>
      <vt:lpstr>'2941'!Grade_Level</vt:lpstr>
      <vt:lpstr>'3083'!Grade_Level</vt:lpstr>
      <vt:lpstr>'3345'!Grade_Level</vt:lpstr>
      <vt:lpstr>'3347'!Grade_Level</vt:lpstr>
      <vt:lpstr>'3381'!Grade_Level</vt:lpstr>
      <vt:lpstr>'3382'!Grade_Level</vt:lpstr>
      <vt:lpstr>'3385'!Grade_Level</vt:lpstr>
      <vt:lpstr>'3386'!Grade_Level</vt:lpstr>
      <vt:lpstr>'3391'!Grade_Level</vt:lpstr>
      <vt:lpstr>'3394'!Grade_Level</vt:lpstr>
      <vt:lpstr>'3395'!Grade_Level</vt:lpstr>
      <vt:lpstr>'3396'!Grade_Level</vt:lpstr>
      <vt:lpstr>'3398'!Grade_Level</vt:lpstr>
      <vt:lpstr>'3400'!Grade_Level</vt:lpstr>
      <vt:lpstr>'3401'!Grade_Level</vt:lpstr>
      <vt:lpstr>'3413'!Grade_Level</vt:lpstr>
      <vt:lpstr>'3421'!Grade_Level</vt:lpstr>
      <vt:lpstr>'3431'!Grade_Level</vt:lpstr>
      <vt:lpstr>'3441'!Grade_Level</vt:lpstr>
      <vt:lpstr>'3443'!Grade_Level</vt:lpstr>
      <vt:lpstr>'3941'!Grade_Level</vt:lpstr>
      <vt:lpstr>'3961'!Grade_Level</vt:lpstr>
      <vt:lpstr>'3971'!Grade_Level</vt:lpstr>
      <vt:lpstr>'4000'!Grade_Level</vt:lpstr>
      <vt:lpstr>'4002'!Grade_Level</vt:lpstr>
      <vt:lpstr>'4010'!Grade_Level</vt:lpstr>
      <vt:lpstr>'4012'!Grade_Level</vt:lpstr>
      <vt:lpstr>'4013'!Grade_Level</vt:lpstr>
      <vt:lpstr>'4020'!Grade_Level</vt:lpstr>
      <vt:lpstr>'4037'!Grade_Level</vt:lpstr>
      <vt:lpstr>'4041'!Grade_Level</vt:lpstr>
      <vt:lpstr>'0054'!Guarantee_Per_Student</vt:lpstr>
      <vt:lpstr>'0642'!Guarantee_Per_Student</vt:lpstr>
      <vt:lpstr>'0664'!Guarantee_Per_Student</vt:lpstr>
      <vt:lpstr>'1461'!Guarantee_Per_Student</vt:lpstr>
      <vt:lpstr>'1571'!Guarantee_Per_Student</vt:lpstr>
      <vt:lpstr>'2521'!Guarantee_Per_Student</vt:lpstr>
      <vt:lpstr>'2531'!Guarantee_Per_Student</vt:lpstr>
      <vt:lpstr>'2641'!Guarantee_Per_Student</vt:lpstr>
      <vt:lpstr>'2791'!Guarantee_Per_Student</vt:lpstr>
      <vt:lpstr>'2801'!Guarantee_Per_Student</vt:lpstr>
      <vt:lpstr>'2911'!Guarantee_Per_Student</vt:lpstr>
      <vt:lpstr>'2941'!Guarantee_Per_Student</vt:lpstr>
      <vt:lpstr>'3083'!Guarantee_Per_Student</vt:lpstr>
      <vt:lpstr>'3345'!Guarantee_Per_Student</vt:lpstr>
      <vt:lpstr>'3347'!Guarantee_Per_Student</vt:lpstr>
      <vt:lpstr>'3381'!Guarantee_Per_Student</vt:lpstr>
      <vt:lpstr>'3382'!Guarantee_Per_Student</vt:lpstr>
      <vt:lpstr>'3385'!Guarantee_Per_Student</vt:lpstr>
      <vt:lpstr>'3386'!Guarantee_Per_Student</vt:lpstr>
      <vt:lpstr>'3391'!Guarantee_Per_Student</vt:lpstr>
      <vt:lpstr>'3394'!Guarantee_Per_Student</vt:lpstr>
      <vt:lpstr>'3395'!Guarantee_Per_Student</vt:lpstr>
      <vt:lpstr>'3396'!Guarantee_Per_Student</vt:lpstr>
      <vt:lpstr>'3398'!Guarantee_Per_Student</vt:lpstr>
      <vt:lpstr>'3400'!Guarantee_Per_Student</vt:lpstr>
      <vt:lpstr>'3401'!Guarantee_Per_Student</vt:lpstr>
      <vt:lpstr>'3413'!Guarantee_Per_Student</vt:lpstr>
      <vt:lpstr>'3421'!Guarantee_Per_Student</vt:lpstr>
      <vt:lpstr>'3431'!Guarantee_Per_Student</vt:lpstr>
      <vt:lpstr>'3441'!Guarantee_Per_Student</vt:lpstr>
      <vt:lpstr>'3443'!Guarantee_Per_Student</vt:lpstr>
      <vt:lpstr>'3941'!Guarantee_Per_Student</vt:lpstr>
      <vt:lpstr>'3961'!Guarantee_Per_Student</vt:lpstr>
      <vt:lpstr>'3971'!Guarantee_Per_Student</vt:lpstr>
      <vt:lpstr>'4000'!Guarantee_Per_Student</vt:lpstr>
      <vt:lpstr>'4002'!Guarantee_Per_Student</vt:lpstr>
      <vt:lpstr>'4010'!Guarantee_Per_Student</vt:lpstr>
      <vt:lpstr>'4012'!Guarantee_Per_Student</vt:lpstr>
      <vt:lpstr>'4013'!Guarantee_Per_Student</vt:lpstr>
      <vt:lpstr>'4020'!Guarantee_Per_Student</vt:lpstr>
      <vt:lpstr>'4037'!Guarantee_Per_Student</vt:lpstr>
      <vt:lpstr>'4041'!Guarantee_Per_Student</vt:lpstr>
      <vt:lpstr>'0054'!Matrix_Level</vt:lpstr>
      <vt:lpstr>'0642'!Matrix_Level</vt:lpstr>
      <vt:lpstr>'0664'!Matrix_Level</vt:lpstr>
      <vt:lpstr>'1461'!Matrix_Level</vt:lpstr>
      <vt:lpstr>'1571'!Matrix_Level</vt:lpstr>
      <vt:lpstr>'2521'!Matrix_Level</vt:lpstr>
      <vt:lpstr>'2531'!Matrix_Level</vt:lpstr>
      <vt:lpstr>'2641'!Matrix_Level</vt:lpstr>
      <vt:lpstr>'2791'!Matrix_Level</vt:lpstr>
      <vt:lpstr>'2801'!Matrix_Level</vt:lpstr>
      <vt:lpstr>'2911'!Matrix_Level</vt:lpstr>
      <vt:lpstr>'2941'!Matrix_Level</vt:lpstr>
      <vt:lpstr>'3083'!Matrix_Level</vt:lpstr>
      <vt:lpstr>'3345'!Matrix_Level</vt:lpstr>
      <vt:lpstr>'3347'!Matrix_Level</vt:lpstr>
      <vt:lpstr>'3381'!Matrix_Level</vt:lpstr>
      <vt:lpstr>'3382'!Matrix_Level</vt:lpstr>
      <vt:lpstr>'3385'!Matrix_Level</vt:lpstr>
      <vt:lpstr>'3386'!Matrix_Level</vt:lpstr>
      <vt:lpstr>'3391'!Matrix_Level</vt:lpstr>
      <vt:lpstr>'3394'!Matrix_Level</vt:lpstr>
      <vt:lpstr>'3395'!Matrix_Level</vt:lpstr>
      <vt:lpstr>'3396'!Matrix_Level</vt:lpstr>
      <vt:lpstr>'3398'!Matrix_Level</vt:lpstr>
      <vt:lpstr>'3400'!Matrix_Level</vt:lpstr>
      <vt:lpstr>'3401'!Matrix_Level</vt:lpstr>
      <vt:lpstr>'3413'!Matrix_Level</vt:lpstr>
      <vt:lpstr>'3421'!Matrix_Level</vt:lpstr>
      <vt:lpstr>'3431'!Matrix_Level</vt:lpstr>
      <vt:lpstr>'3441'!Matrix_Level</vt:lpstr>
      <vt:lpstr>'3443'!Matrix_Level</vt:lpstr>
      <vt:lpstr>'3941'!Matrix_Level</vt:lpstr>
      <vt:lpstr>'3961'!Matrix_Level</vt:lpstr>
      <vt:lpstr>'3971'!Matrix_Level</vt:lpstr>
      <vt:lpstr>'4000'!Matrix_Level</vt:lpstr>
      <vt:lpstr>'4002'!Matrix_Level</vt:lpstr>
      <vt:lpstr>'4010'!Matrix_Level</vt:lpstr>
      <vt:lpstr>'4012'!Matrix_Level</vt:lpstr>
      <vt:lpstr>'4013'!Matrix_Level</vt:lpstr>
      <vt:lpstr>'4020'!Matrix_Level</vt:lpstr>
      <vt:lpstr>'4037'!Matrix_Level</vt:lpstr>
      <vt:lpstr>'4041'!Matrix_Level</vt:lpstr>
      <vt:lpstr>'0054'!Number_of_FTE</vt:lpstr>
      <vt:lpstr>'0642'!Number_of_FTE</vt:lpstr>
      <vt:lpstr>'0664'!Number_of_FTE</vt:lpstr>
      <vt:lpstr>'1461'!Number_of_FTE</vt:lpstr>
      <vt:lpstr>'1571'!Number_of_FTE</vt:lpstr>
      <vt:lpstr>'2521'!Number_of_FTE</vt:lpstr>
      <vt:lpstr>'2531'!Number_of_FTE</vt:lpstr>
      <vt:lpstr>'2641'!Number_of_FTE</vt:lpstr>
      <vt:lpstr>'2791'!Number_of_FTE</vt:lpstr>
      <vt:lpstr>'2801'!Number_of_FTE</vt:lpstr>
      <vt:lpstr>'2911'!Number_of_FTE</vt:lpstr>
      <vt:lpstr>'2941'!Number_of_FTE</vt:lpstr>
      <vt:lpstr>'3083'!Number_of_FTE</vt:lpstr>
      <vt:lpstr>'3345'!Number_of_FTE</vt:lpstr>
      <vt:lpstr>'3347'!Number_of_FTE</vt:lpstr>
      <vt:lpstr>'3381'!Number_of_FTE</vt:lpstr>
      <vt:lpstr>'3382'!Number_of_FTE</vt:lpstr>
      <vt:lpstr>'3385'!Number_of_FTE</vt:lpstr>
      <vt:lpstr>'3386'!Number_of_FTE</vt:lpstr>
      <vt:lpstr>'3391'!Number_of_FTE</vt:lpstr>
      <vt:lpstr>'3394'!Number_of_FTE</vt:lpstr>
      <vt:lpstr>'3395'!Number_of_FTE</vt:lpstr>
      <vt:lpstr>'3396'!Number_of_FTE</vt:lpstr>
      <vt:lpstr>'3398'!Number_of_FTE</vt:lpstr>
      <vt:lpstr>'3400'!Number_of_FTE</vt:lpstr>
      <vt:lpstr>'3401'!Number_of_FTE</vt:lpstr>
      <vt:lpstr>'3413'!Number_of_FTE</vt:lpstr>
      <vt:lpstr>'3421'!Number_of_FTE</vt:lpstr>
      <vt:lpstr>'3431'!Number_of_FTE</vt:lpstr>
      <vt:lpstr>'3441'!Number_of_FTE</vt:lpstr>
      <vt:lpstr>'3443'!Number_of_FTE</vt:lpstr>
      <vt:lpstr>'3941'!Number_of_FTE</vt:lpstr>
      <vt:lpstr>'3961'!Number_of_FTE</vt:lpstr>
      <vt:lpstr>'3971'!Number_of_FTE</vt:lpstr>
      <vt:lpstr>'4000'!Number_of_FTE</vt:lpstr>
      <vt:lpstr>'4002'!Number_of_FTE</vt:lpstr>
      <vt:lpstr>'4010'!Number_of_FTE</vt:lpstr>
      <vt:lpstr>'4012'!Number_of_FTE</vt:lpstr>
      <vt:lpstr>'4013'!Number_of_FTE</vt:lpstr>
      <vt:lpstr>'4020'!Number_of_FTE</vt:lpstr>
      <vt:lpstr>'4037'!Number_of_FTE</vt:lpstr>
      <vt:lpstr>'4041'!Number_of_FTE</vt:lpstr>
      <vt:lpstr>'0054'!Per_Student</vt:lpstr>
      <vt:lpstr>'0642'!Per_Student</vt:lpstr>
      <vt:lpstr>'0664'!Per_Student</vt:lpstr>
      <vt:lpstr>'1461'!Per_Student</vt:lpstr>
      <vt:lpstr>'1571'!Per_Student</vt:lpstr>
      <vt:lpstr>'2521'!Per_Student</vt:lpstr>
      <vt:lpstr>'2531'!Per_Student</vt:lpstr>
      <vt:lpstr>'2641'!Per_Student</vt:lpstr>
      <vt:lpstr>'2791'!Per_Student</vt:lpstr>
      <vt:lpstr>'2801'!Per_Student</vt:lpstr>
      <vt:lpstr>'2911'!Per_Student</vt:lpstr>
      <vt:lpstr>'2941'!Per_Student</vt:lpstr>
      <vt:lpstr>'3083'!Per_Student</vt:lpstr>
      <vt:lpstr>'3345'!Per_Student</vt:lpstr>
      <vt:lpstr>'3347'!Per_Student</vt:lpstr>
      <vt:lpstr>'3381'!Per_Student</vt:lpstr>
      <vt:lpstr>'3382'!Per_Student</vt:lpstr>
      <vt:lpstr>'3385'!Per_Student</vt:lpstr>
      <vt:lpstr>'3386'!Per_Student</vt:lpstr>
      <vt:lpstr>'3391'!Per_Student</vt:lpstr>
      <vt:lpstr>'3394'!Per_Student</vt:lpstr>
      <vt:lpstr>'3395'!Per_Student</vt:lpstr>
      <vt:lpstr>'3396'!Per_Student</vt:lpstr>
      <vt:lpstr>'3398'!Per_Student</vt:lpstr>
      <vt:lpstr>'3400'!Per_Student</vt:lpstr>
      <vt:lpstr>'3401'!Per_Student</vt:lpstr>
      <vt:lpstr>'3413'!Per_Student</vt:lpstr>
      <vt:lpstr>'3421'!Per_Student</vt:lpstr>
      <vt:lpstr>'3431'!Per_Student</vt:lpstr>
      <vt:lpstr>'3441'!Per_Student</vt:lpstr>
      <vt:lpstr>'3443'!Per_Student</vt:lpstr>
      <vt:lpstr>'3941'!Per_Student</vt:lpstr>
      <vt:lpstr>'3961'!Per_Student</vt:lpstr>
      <vt:lpstr>'3971'!Per_Student</vt:lpstr>
      <vt:lpstr>'4000'!Per_Student</vt:lpstr>
      <vt:lpstr>'4002'!Per_Student</vt:lpstr>
      <vt:lpstr>'4010'!Per_Student</vt:lpstr>
      <vt:lpstr>'4012'!Per_Student</vt:lpstr>
      <vt:lpstr>'4013'!Per_Student</vt:lpstr>
      <vt:lpstr>'4020'!Per_Student</vt:lpstr>
      <vt:lpstr>'4037'!Per_Student</vt:lpstr>
      <vt:lpstr>'4041'!Per_Student</vt:lpstr>
      <vt:lpstr>'0054'!PK___3</vt:lpstr>
      <vt:lpstr>'0642'!PK___3</vt:lpstr>
      <vt:lpstr>'0664'!PK___3</vt:lpstr>
      <vt:lpstr>'1461'!PK___3</vt:lpstr>
      <vt:lpstr>'1571'!PK___3</vt:lpstr>
      <vt:lpstr>'2521'!PK___3</vt:lpstr>
      <vt:lpstr>'2531'!PK___3</vt:lpstr>
      <vt:lpstr>'2641'!PK___3</vt:lpstr>
      <vt:lpstr>'2791'!PK___3</vt:lpstr>
      <vt:lpstr>'2801'!PK___3</vt:lpstr>
      <vt:lpstr>'2911'!PK___3</vt:lpstr>
      <vt:lpstr>'2941'!PK___3</vt:lpstr>
      <vt:lpstr>'3083'!PK___3</vt:lpstr>
      <vt:lpstr>'3345'!PK___3</vt:lpstr>
      <vt:lpstr>'3347'!PK___3</vt:lpstr>
      <vt:lpstr>'3381'!PK___3</vt:lpstr>
      <vt:lpstr>'3382'!PK___3</vt:lpstr>
      <vt:lpstr>'3385'!PK___3</vt:lpstr>
      <vt:lpstr>'3386'!PK___3</vt:lpstr>
      <vt:lpstr>'3391'!PK___3</vt:lpstr>
      <vt:lpstr>'3394'!PK___3</vt:lpstr>
      <vt:lpstr>'3395'!PK___3</vt:lpstr>
      <vt:lpstr>'3396'!PK___3</vt:lpstr>
      <vt:lpstr>'3398'!PK___3</vt:lpstr>
      <vt:lpstr>'3400'!PK___3</vt:lpstr>
      <vt:lpstr>'3401'!PK___3</vt:lpstr>
      <vt:lpstr>'3413'!PK___3</vt:lpstr>
      <vt:lpstr>'3421'!PK___3</vt:lpstr>
      <vt:lpstr>'3431'!PK___3</vt:lpstr>
      <vt:lpstr>'3441'!PK___3</vt:lpstr>
      <vt:lpstr>'3443'!PK___3</vt:lpstr>
      <vt:lpstr>'3941'!PK___3</vt:lpstr>
      <vt:lpstr>'3961'!PK___3</vt:lpstr>
      <vt:lpstr>'3971'!PK___3</vt:lpstr>
      <vt:lpstr>'4000'!PK___3</vt:lpstr>
      <vt:lpstr>'4002'!PK___3</vt:lpstr>
      <vt:lpstr>'4010'!PK___3</vt:lpstr>
      <vt:lpstr>'4012'!PK___3</vt:lpstr>
      <vt:lpstr>'4013'!PK___3</vt:lpstr>
      <vt:lpstr>'4020'!PK___3</vt:lpstr>
      <vt:lpstr>'4037'!PK___3</vt:lpstr>
      <vt:lpstr>'4041'!PK___3</vt:lpstr>
      <vt:lpstr>'0054'!Print_Area</vt:lpstr>
      <vt:lpstr>'0642'!Print_Area</vt:lpstr>
      <vt:lpstr>'0664'!Print_Area</vt:lpstr>
      <vt:lpstr>'1461'!Print_Area</vt:lpstr>
      <vt:lpstr>'1571'!Print_Area</vt:lpstr>
      <vt:lpstr>'2521'!Print_Area</vt:lpstr>
      <vt:lpstr>'2531'!Print_Area</vt:lpstr>
      <vt:lpstr>'2641'!Print_Area</vt:lpstr>
      <vt:lpstr>'2791'!Print_Area</vt:lpstr>
      <vt:lpstr>'2801'!Print_Area</vt:lpstr>
      <vt:lpstr>'2911'!Print_Area</vt:lpstr>
      <vt:lpstr>'2941'!Print_Area</vt:lpstr>
      <vt:lpstr>'3083'!Print_Area</vt:lpstr>
      <vt:lpstr>'3345'!Print_Area</vt:lpstr>
      <vt:lpstr>'3347'!Print_Area</vt:lpstr>
      <vt:lpstr>'3381'!Print_Area</vt:lpstr>
      <vt:lpstr>'3382'!Print_Area</vt:lpstr>
      <vt:lpstr>'3385'!Print_Area</vt:lpstr>
      <vt:lpstr>'3386'!Print_Area</vt:lpstr>
      <vt:lpstr>'3391'!Print_Area</vt:lpstr>
      <vt:lpstr>'3394'!Print_Area</vt:lpstr>
      <vt:lpstr>'3395'!Print_Area</vt:lpstr>
      <vt:lpstr>'3396'!Print_Area</vt:lpstr>
      <vt:lpstr>'3398'!Print_Area</vt:lpstr>
      <vt:lpstr>'3400'!Print_Area</vt:lpstr>
      <vt:lpstr>'3401'!Print_Area</vt:lpstr>
      <vt:lpstr>'3413'!Print_Area</vt:lpstr>
      <vt:lpstr>'3421'!Print_Area</vt:lpstr>
      <vt:lpstr>'3431'!Print_Area</vt:lpstr>
      <vt:lpstr>'3441'!Print_Area</vt:lpstr>
      <vt:lpstr>'3443'!Print_Area</vt:lpstr>
      <vt:lpstr>'3941'!Print_Area</vt:lpstr>
      <vt:lpstr>'3961'!Print_Area</vt:lpstr>
      <vt:lpstr>'3971'!Print_Area</vt:lpstr>
      <vt:lpstr>'4000'!Print_Area</vt:lpstr>
      <vt:lpstr>'4002'!Print_Area</vt:lpstr>
      <vt:lpstr>'4010'!Print_Area</vt:lpstr>
      <vt:lpstr>'4012'!Print_Area</vt:lpstr>
      <vt:lpstr>'4013'!Print_Area</vt:lpstr>
      <vt:lpstr>'4020'!Print_Area</vt:lpstr>
      <vt:lpstr>'4037'!Print_Area</vt:lpstr>
      <vt:lpstr>'4040'!Print_Area</vt:lpstr>
      <vt:lpstr>'4041'!Print_Area</vt:lpstr>
      <vt:lpstr>'Net Payment'!Print_Area</vt:lpstr>
      <vt:lpstr>'Net Payment'!Print_Titles</vt:lpstr>
      <vt:lpstr>'0054'!Program</vt:lpstr>
      <vt:lpstr>'0642'!Program</vt:lpstr>
      <vt:lpstr>'0664'!Program</vt:lpstr>
      <vt:lpstr>'1461'!Program</vt:lpstr>
      <vt:lpstr>'1571'!Program</vt:lpstr>
      <vt:lpstr>'2521'!Program</vt:lpstr>
      <vt:lpstr>'2531'!Program</vt:lpstr>
      <vt:lpstr>'2641'!Program</vt:lpstr>
      <vt:lpstr>'2791'!Program</vt:lpstr>
      <vt:lpstr>'2801'!Program</vt:lpstr>
      <vt:lpstr>'2911'!Program</vt:lpstr>
      <vt:lpstr>'2941'!Program</vt:lpstr>
      <vt:lpstr>'3083'!Program</vt:lpstr>
      <vt:lpstr>'3345'!Program</vt:lpstr>
      <vt:lpstr>'3347'!Program</vt:lpstr>
      <vt:lpstr>'3381'!Program</vt:lpstr>
      <vt:lpstr>'3382'!Program</vt:lpstr>
      <vt:lpstr>'3385'!Program</vt:lpstr>
      <vt:lpstr>'3386'!Program</vt:lpstr>
      <vt:lpstr>'3391'!Program</vt:lpstr>
      <vt:lpstr>'3394'!Program</vt:lpstr>
      <vt:lpstr>'3395'!Program</vt:lpstr>
      <vt:lpstr>'3396'!Program</vt:lpstr>
      <vt:lpstr>'3398'!Program</vt:lpstr>
      <vt:lpstr>'3400'!Program</vt:lpstr>
      <vt:lpstr>'3401'!Program</vt:lpstr>
      <vt:lpstr>'3413'!Program</vt:lpstr>
      <vt:lpstr>'3421'!Program</vt:lpstr>
      <vt:lpstr>'3431'!Program</vt:lpstr>
      <vt:lpstr>'3441'!Program</vt:lpstr>
      <vt:lpstr>'3443'!Program</vt:lpstr>
      <vt:lpstr>'3941'!Program</vt:lpstr>
      <vt:lpstr>'3961'!Program</vt:lpstr>
      <vt:lpstr>'3971'!Program</vt:lpstr>
      <vt:lpstr>'4000'!Program</vt:lpstr>
      <vt:lpstr>'4002'!Program</vt:lpstr>
      <vt:lpstr>'4010'!Program</vt:lpstr>
      <vt:lpstr>'4012'!Program</vt:lpstr>
      <vt:lpstr>'4013'!Program</vt:lpstr>
      <vt:lpstr>'4020'!Program</vt:lpstr>
      <vt:lpstr>'4037'!Program</vt:lpstr>
      <vt:lpstr>'4041'!Program</vt:lpstr>
      <vt:lpstr>'0054'!Program______________________________Cost_Factor</vt:lpstr>
      <vt:lpstr>'0642'!Program______________________________Cost_Factor</vt:lpstr>
      <vt:lpstr>'0664'!Program______________________________Cost_Factor</vt:lpstr>
      <vt:lpstr>'1461'!Program______________________________Cost_Factor</vt:lpstr>
      <vt:lpstr>'1571'!Program______________________________Cost_Factor</vt:lpstr>
      <vt:lpstr>'2521'!Program______________________________Cost_Factor</vt:lpstr>
      <vt:lpstr>'2531'!Program______________________________Cost_Factor</vt:lpstr>
      <vt:lpstr>'2641'!Program______________________________Cost_Factor</vt:lpstr>
      <vt:lpstr>'2791'!Program______________________________Cost_Factor</vt:lpstr>
      <vt:lpstr>'2801'!Program______________________________Cost_Factor</vt:lpstr>
      <vt:lpstr>'2911'!Program______________________________Cost_Factor</vt:lpstr>
      <vt:lpstr>'2941'!Program______________________________Cost_Factor</vt:lpstr>
      <vt:lpstr>'3083'!Program______________________________Cost_Factor</vt:lpstr>
      <vt:lpstr>'3345'!Program______________________________Cost_Factor</vt:lpstr>
      <vt:lpstr>'3347'!Program______________________________Cost_Factor</vt:lpstr>
      <vt:lpstr>'3381'!Program______________________________Cost_Factor</vt:lpstr>
      <vt:lpstr>'3382'!Program______________________________Cost_Factor</vt:lpstr>
      <vt:lpstr>'3385'!Program______________________________Cost_Factor</vt:lpstr>
      <vt:lpstr>'3386'!Program______________________________Cost_Factor</vt:lpstr>
      <vt:lpstr>'3391'!Program______________________________Cost_Factor</vt:lpstr>
      <vt:lpstr>'3394'!Program______________________________Cost_Factor</vt:lpstr>
      <vt:lpstr>'3395'!Program______________________________Cost_Factor</vt:lpstr>
      <vt:lpstr>'3396'!Program______________________________Cost_Factor</vt:lpstr>
      <vt:lpstr>'3398'!Program______________________________Cost_Factor</vt:lpstr>
      <vt:lpstr>'3400'!Program______________________________Cost_Factor</vt:lpstr>
      <vt:lpstr>'3401'!Program______________________________Cost_Factor</vt:lpstr>
      <vt:lpstr>'3413'!Program______________________________Cost_Factor</vt:lpstr>
      <vt:lpstr>'3421'!Program______________________________Cost_Factor</vt:lpstr>
      <vt:lpstr>'3431'!Program______________________________Cost_Factor</vt:lpstr>
      <vt:lpstr>'3441'!Program______________________________Cost_Factor</vt:lpstr>
      <vt:lpstr>'3443'!Program______________________________Cost_Factor</vt:lpstr>
      <vt:lpstr>'3941'!Program______________________________Cost_Factor</vt:lpstr>
      <vt:lpstr>'3961'!Program______________________________Cost_Factor</vt:lpstr>
      <vt:lpstr>'3971'!Program______________________________Cost_Factor</vt:lpstr>
      <vt:lpstr>'4000'!Program______________________________Cost_Factor</vt:lpstr>
      <vt:lpstr>'4002'!Program______________________________Cost_Factor</vt:lpstr>
      <vt:lpstr>'4010'!Program______________________________Cost_Factor</vt:lpstr>
      <vt:lpstr>'4012'!Program______________________________Cost_Factor</vt:lpstr>
      <vt:lpstr>'4013'!Program______________________________Cost_Factor</vt:lpstr>
      <vt:lpstr>'4020'!Program______________________________Cost_Factor</vt:lpstr>
      <vt:lpstr>'4037'!Program______________________________Cost_Factor</vt:lpstr>
      <vt:lpstr>'4041'!Program______________________________Cost_Factor</vt:lpstr>
      <vt:lpstr>'0054'!Revenue_Estimate_Worksheet_for___________Charter_School</vt:lpstr>
      <vt:lpstr>'0642'!Revenue_Estimate_Worksheet_for___________Charter_School</vt:lpstr>
      <vt:lpstr>'0664'!Revenue_Estimate_Worksheet_for___________Charter_School</vt:lpstr>
      <vt:lpstr>'1461'!Revenue_Estimate_Worksheet_for___________Charter_School</vt:lpstr>
      <vt:lpstr>'1571'!Revenue_Estimate_Worksheet_for___________Charter_School</vt:lpstr>
      <vt:lpstr>'2521'!Revenue_Estimate_Worksheet_for___________Charter_School</vt:lpstr>
      <vt:lpstr>'2531'!Revenue_Estimate_Worksheet_for___________Charter_School</vt:lpstr>
      <vt:lpstr>'2641'!Revenue_Estimate_Worksheet_for___________Charter_School</vt:lpstr>
      <vt:lpstr>'2791'!Revenue_Estimate_Worksheet_for___________Charter_School</vt:lpstr>
      <vt:lpstr>'2801'!Revenue_Estimate_Worksheet_for___________Charter_School</vt:lpstr>
      <vt:lpstr>'2911'!Revenue_Estimate_Worksheet_for___________Charter_School</vt:lpstr>
      <vt:lpstr>'2941'!Revenue_Estimate_Worksheet_for___________Charter_School</vt:lpstr>
      <vt:lpstr>'3083'!Revenue_Estimate_Worksheet_for___________Charter_School</vt:lpstr>
      <vt:lpstr>'3345'!Revenue_Estimate_Worksheet_for___________Charter_School</vt:lpstr>
      <vt:lpstr>'3347'!Revenue_Estimate_Worksheet_for___________Charter_School</vt:lpstr>
      <vt:lpstr>'3381'!Revenue_Estimate_Worksheet_for___________Charter_School</vt:lpstr>
      <vt:lpstr>'3382'!Revenue_Estimate_Worksheet_for___________Charter_School</vt:lpstr>
      <vt:lpstr>'3385'!Revenue_Estimate_Worksheet_for___________Charter_School</vt:lpstr>
      <vt:lpstr>'3386'!Revenue_Estimate_Worksheet_for___________Charter_School</vt:lpstr>
      <vt:lpstr>'3391'!Revenue_Estimate_Worksheet_for___________Charter_School</vt:lpstr>
      <vt:lpstr>'3394'!Revenue_Estimate_Worksheet_for___________Charter_School</vt:lpstr>
      <vt:lpstr>'3395'!Revenue_Estimate_Worksheet_for___________Charter_School</vt:lpstr>
      <vt:lpstr>'3396'!Revenue_Estimate_Worksheet_for___________Charter_School</vt:lpstr>
      <vt:lpstr>'3398'!Revenue_Estimate_Worksheet_for___________Charter_School</vt:lpstr>
      <vt:lpstr>'3400'!Revenue_Estimate_Worksheet_for___________Charter_School</vt:lpstr>
      <vt:lpstr>'3401'!Revenue_Estimate_Worksheet_for___________Charter_School</vt:lpstr>
      <vt:lpstr>'3413'!Revenue_Estimate_Worksheet_for___________Charter_School</vt:lpstr>
      <vt:lpstr>'3421'!Revenue_Estimate_Worksheet_for___________Charter_School</vt:lpstr>
      <vt:lpstr>'3431'!Revenue_Estimate_Worksheet_for___________Charter_School</vt:lpstr>
      <vt:lpstr>'3441'!Revenue_Estimate_Worksheet_for___________Charter_School</vt:lpstr>
      <vt:lpstr>'3443'!Revenue_Estimate_Worksheet_for___________Charter_School</vt:lpstr>
      <vt:lpstr>'3941'!Revenue_Estimate_Worksheet_for___________Charter_School</vt:lpstr>
      <vt:lpstr>'3961'!Revenue_Estimate_Worksheet_for___________Charter_School</vt:lpstr>
      <vt:lpstr>'3971'!Revenue_Estimate_Worksheet_for___________Charter_School</vt:lpstr>
      <vt:lpstr>'4000'!Revenue_Estimate_Worksheet_for___________Charter_School</vt:lpstr>
      <vt:lpstr>'4002'!Revenue_Estimate_Worksheet_for___________Charter_School</vt:lpstr>
      <vt:lpstr>'4010'!Revenue_Estimate_Worksheet_for___________Charter_School</vt:lpstr>
      <vt:lpstr>'4012'!Revenue_Estimate_Worksheet_for___________Charter_School</vt:lpstr>
      <vt:lpstr>'4013'!Revenue_Estimate_Worksheet_for___________Charter_School</vt:lpstr>
      <vt:lpstr>'4020'!Revenue_Estimate_Worksheet_for___________Charter_School</vt:lpstr>
      <vt:lpstr>'4037'!Revenue_Estimate_Worksheet_for___________Charter_School</vt:lpstr>
      <vt:lpstr>'4041'!Revenue_Estimate_Worksheet_for___________Charter_School</vt:lpstr>
      <vt:lpstr>'0054'!School_District</vt:lpstr>
      <vt:lpstr>'0642'!School_District</vt:lpstr>
      <vt:lpstr>'0664'!School_District</vt:lpstr>
      <vt:lpstr>'1461'!School_District</vt:lpstr>
      <vt:lpstr>'1571'!School_District</vt:lpstr>
      <vt:lpstr>'2521'!School_District</vt:lpstr>
      <vt:lpstr>'2531'!School_District</vt:lpstr>
      <vt:lpstr>'2641'!School_District</vt:lpstr>
      <vt:lpstr>'2791'!School_District</vt:lpstr>
      <vt:lpstr>'2801'!School_District</vt:lpstr>
      <vt:lpstr>'2911'!School_District</vt:lpstr>
      <vt:lpstr>'2941'!School_District</vt:lpstr>
      <vt:lpstr>'3083'!School_District</vt:lpstr>
      <vt:lpstr>'3345'!School_District</vt:lpstr>
      <vt:lpstr>'3347'!School_District</vt:lpstr>
      <vt:lpstr>'3381'!School_District</vt:lpstr>
      <vt:lpstr>'3382'!School_District</vt:lpstr>
      <vt:lpstr>'3385'!School_District</vt:lpstr>
      <vt:lpstr>'3386'!School_District</vt:lpstr>
      <vt:lpstr>'3391'!School_District</vt:lpstr>
      <vt:lpstr>'3394'!School_District</vt:lpstr>
      <vt:lpstr>'3395'!School_District</vt:lpstr>
      <vt:lpstr>'3396'!School_District</vt:lpstr>
      <vt:lpstr>'3398'!School_District</vt:lpstr>
      <vt:lpstr>'3400'!School_District</vt:lpstr>
      <vt:lpstr>'3401'!School_District</vt:lpstr>
      <vt:lpstr>'3413'!School_District</vt:lpstr>
      <vt:lpstr>'3421'!School_District</vt:lpstr>
      <vt:lpstr>'3431'!School_District</vt:lpstr>
      <vt:lpstr>'3441'!School_District</vt:lpstr>
      <vt:lpstr>'3443'!School_District</vt:lpstr>
      <vt:lpstr>'3941'!School_District</vt:lpstr>
      <vt:lpstr>'3961'!School_District</vt:lpstr>
      <vt:lpstr>'3971'!School_District</vt:lpstr>
      <vt:lpstr>'4000'!School_District</vt:lpstr>
      <vt:lpstr>'4002'!School_District</vt:lpstr>
      <vt:lpstr>'4010'!School_District</vt:lpstr>
      <vt:lpstr>'4012'!School_District</vt:lpstr>
      <vt:lpstr>'4013'!School_District</vt:lpstr>
      <vt:lpstr>'4020'!School_District</vt:lpstr>
      <vt:lpstr>'4037'!School_District</vt:lpstr>
      <vt:lpstr>'4041'!School_District</vt:lpstr>
      <vt:lpstr>'0054'!Total</vt:lpstr>
      <vt:lpstr>'0642'!Total</vt:lpstr>
      <vt:lpstr>'0664'!Total</vt:lpstr>
      <vt:lpstr>'1461'!Total</vt:lpstr>
      <vt:lpstr>'1571'!Total</vt:lpstr>
      <vt:lpstr>'2521'!Total</vt:lpstr>
      <vt:lpstr>'2531'!Total</vt:lpstr>
      <vt:lpstr>'2641'!Total</vt:lpstr>
      <vt:lpstr>'2791'!Total</vt:lpstr>
      <vt:lpstr>'2801'!Total</vt:lpstr>
      <vt:lpstr>'2911'!Total</vt:lpstr>
      <vt:lpstr>'2941'!Total</vt:lpstr>
      <vt:lpstr>'3083'!Total</vt:lpstr>
      <vt:lpstr>'3345'!Total</vt:lpstr>
      <vt:lpstr>'3347'!Total</vt:lpstr>
      <vt:lpstr>'3381'!Total</vt:lpstr>
      <vt:lpstr>'3382'!Total</vt:lpstr>
      <vt:lpstr>'3385'!Total</vt:lpstr>
      <vt:lpstr>'3386'!Total</vt:lpstr>
      <vt:lpstr>'3391'!Total</vt:lpstr>
      <vt:lpstr>'3394'!Total</vt:lpstr>
      <vt:lpstr>'3395'!Total</vt:lpstr>
      <vt:lpstr>'3396'!Total</vt:lpstr>
      <vt:lpstr>'3398'!Total</vt:lpstr>
      <vt:lpstr>'3400'!Total</vt:lpstr>
      <vt:lpstr>'3401'!Total</vt:lpstr>
      <vt:lpstr>'3413'!Total</vt:lpstr>
      <vt:lpstr>'3421'!Total</vt:lpstr>
      <vt:lpstr>'3431'!Total</vt:lpstr>
      <vt:lpstr>'3441'!Total</vt:lpstr>
      <vt:lpstr>'3443'!Total</vt:lpstr>
      <vt:lpstr>'3941'!Total</vt:lpstr>
      <vt:lpstr>'3961'!Total</vt:lpstr>
      <vt:lpstr>'3971'!Total</vt:lpstr>
      <vt:lpstr>'4000'!Total</vt:lpstr>
      <vt:lpstr>'4002'!Total</vt:lpstr>
      <vt:lpstr>'4010'!Total</vt:lpstr>
      <vt:lpstr>'4012'!Total</vt:lpstr>
      <vt:lpstr>'4013'!Total</vt:lpstr>
      <vt:lpstr>'4020'!Total</vt:lpstr>
      <vt:lpstr>'4037'!Total</vt:lpstr>
      <vt:lpstr>'4041'!Total</vt:lpstr>
      <vt:lpstr>'0054'!Total_Class_Size_Reduction_Funds</vt:lpstr>
      <vt:lpstr>'0642'!Total_Class_Size_Reduction_Funds</vt:lpstr>
      <vt:lpstr>'0664'!Total_Class_Size_Reduction_Funds</vt:lpstr>
      <vt:lpstr>'1461'!Total_Class_Size_Reduction_Funds</vt:lpstr>
      <vt:lpstr>'1571'!Total_Class_Size_Reduction_Funds</vt:lpstr>
      <vt:lpstr>'2521'!Total_Class_Size_Reduction_Funds</vt:lpstr>
      <vt:lpstr>'2531'!Total_Class_Size_Reduction_Funds</vt:lpstr>
      <vt:lpstr>'2641'!Total_Class_Size_Reduction_Funds</vt:lpstr>
      <vt:lpstr>'2791'!Total_Class_Size_Reduction_Funds</vt:lpstr>
      <vt:lpstr>'2801'!Total_Class_Size_Reduction_Funds</vt:lpstr>
      <vt:lpstr>'2911'!Total_Class_Size_Reduction_Funds</vt:lpstr>
      <vt:lpstr>'2941'!Total_Class_Size_Reduction_Funds</vt:lpstr>
      <vt:lpstr>'3083'!Total_Class_Size_Reduction_Funds</vt:lpstr>
      <vt:lpstr>'3345'!Total_Class_Size_Reduction_Funds</vt:lpstr>
      <vt:lpstr>'3347'!Total_Class_Size_Reduction_Funds</vt:lpstr>
      <vt:lpstr>'3381'!Total_Class_Size_Reduction_Funds</vt:lpstr>
      <vt:lpstr>'3382'!Total_Class_Size_Reduction_Funds</vt:lpstr>
      <vt:lpstr>'3385'!Total_Class_Size_Reduction_Funds</vt:lpstr>
      <vt:lpstr>'3386'!Total_Class_Size_Reduction_Funds</vt:lpstr>
      <vt:lpstr>'3391'!Total_Class_Size_Reduction_Funds</vt:lpstr>
      <vt:lpstr>'3394'!Total_Class_Size_Reduction_Funds</vt:lpstr>
      <vt:lpstr>'3395'!Total_Class_Size_Reduction_Funds</vt:lpstr>
      <vt:lpstr>'3396'!Total_Class_Size_Reduction_Funds</vt:lpstr>
      <vt:lpstr>'3398'!Total_Class_Size_Reduction_Funds</vt:lpstr>
      <vt:lpstr>'3400'!Total_Class_Size_Reduction_Funds</vt:lpstr>
      <vt:lpstr>'3401'!Total_Class_Size_Reduction_Funds</vt:lpstr>
      <vt:lpstr>'3413'!Total_Class_Size_Reduction_Funds</vt:lpstr>
      <vt:lpstr>'3421'!Total_Class_Size_Reduction_Funds</vt:lpstr>
      <vt:lpstr>'3431'!Total_Class_Size_Reduction_Funds</vt:lpstr>
      <vt:lpstr>'3441'!Total_Class_Size_Reduction_Funds</vt:lpstr>
      <vt:lpstr>'3443'!Total_Class_Size_Reduction_Funds</vt:lpstr>
      <vt:lpstr>'3941'!Total_Class_Size_Reduction_Funds</vt:lpstr>
      <vt:lpstr>'3961'!Total_Class_Size_Reduction_Funds</vt:lpstr>
      <vt:lpstr>'3971'!Total_Class_Size_Reduction_Funds</vt:lpstr>
      <vt:lpstr>'4000'!Total_Class_Size_Reduction_Funds</vt:lpstr>
      <vt:lpstr>'4002'!Total_Class_Size_Reduction_Funds</vt:lpstr>
      <vt:lpstr>'4010'!Total_Class_Size_Reduction_Funds</vt:lpstr>
      <vt:lpstr>'4012'!Total_Class_Size_Reduction_Funds</vt:lpstr>
      <vt:lpstr>'4013'!Total_Class_Size_Reduction_Funds</vt:lpstr>
      <vt:lpstr>'4020'!Total_Class_Size_Reduction_Funds</vt:lpstr>
      <vt:lpstr>'4037'!Total_Class_Size_Reduction_Funds</vt:lpstr>
      <vt:lpstr>'4041'!Total_Class_Size_Reduction_Funds</vt:lpstr>
      <vt:lpstr>'0054'!Total_from_ESE_Guarantee</vt:lpstr>
      <vt:lpstr>'0642'!Total_from_ESE_Guarantee</vt:lpstr>
      <vt:lpstr>'0664'!Total_from_ESE_Guarantee</vt:lpstr>
      <vt:lpstr>'1461'!Total_from_ESE_Guarantee</vt:lpstr>
      <vt:lpstr>'1571'!Total_from_ESE_Guarantee</vt:lpstr>
      <vt:lpstr>'2521'!Total_from_ESE_Guarantee</vt:lpstr>
      <vt:lpstr>'2531'!Total_from_ESE_Guarantee</vt:lpstr>
      <vt:lpstr>'2641'!Total_from_ESE_Guarantee</vt:lpstr>
      <vt:lpstr>'2791'!Total_from_ESE_Guarantee</vt:lpstr>
      <vt:lpstr>'2801'!Total_from_ESE_Guarantee</vt:lpstr>
      <vt:lpstr>'2911'!Total_from_ESE_Guarantee</vt:lpstr>
      <vt:lpstr>'2941'!Total_from_ESE_Guarantee</vt:lpstr>
      <vt:lpstr>'3083'!Total_from_ESE_Guarantee</vt:lpstr>
      <vt:lpstr>'3345'!Total_from_ESE_Guarantee</vt:lpstr>
      <vt:lpstr>'3347'!Total_from_ESE_Guarantee</vt:lpstr>
      <vt:lpstr>'3381'!Total_from_ESE_Guarantee</vt:lpstr>
      <vt:lpstr>'3382'!Total_from_ESE_Guarantee</vt:lpstr>
      <vt:lpstr>'3385'!Total_from_ESE_Guarantee</vt:lpstr>
      <vt:lpstr>'3386'!Total_from_ESE_Guarantee</vt:lpstr>
      <vt:lpstr>'3391'!Total_from_ESE_Guarantee</vt:lpstr>
      <vt:lpstr>'3394'!Total_from_ESE_Guarantee</vt:lpstr>
      <vt:lpstr>'3395'!Total_from_ESE_Guarantee</vt:lpstr>
      <vt:lpstr>'3396'!Total_from_ESE_Guarantee</vt:lpstr>
      <vt:lpstr>'3398'!Total_from_ESE_Guarantee</vt:lpstr>
      <vt:lpstr>'3400'!Total_from_ESE_Guarantee</vt:lpstr>
      <vt:lpstr>'3401'!Total_from_ESE_Guarantee</vt:lpstr>
      <vt:lpstr>'3413'!Total_from_ESE_Guarantee</vt:lpstr>
      <vt:lpstr>'3421'!Total_from_ESE_Guarantee</vt:lpstr>
      <vt:lpstr>'3431'!Total_from_ESE_Guarantee</vt:lpstr>
      <vt:lpstr>'3441'!Total_from_ESE_Guarantee</vt:lpstr>
      <vt:lpstr>'3443'!Total_from_ESE_Guarantee</vt:lpstr>
      <vt:lpstr>'3941'!Total_from_ESE_Guarantee</vt:lpstr>
      <vt:lpstr>'3961'!Total_from_ESE_Guarantee</vt:lpstr>
      <vt:lpstr>'3971'!Total_from_ESE_Guarantee</vt:lpstr>
      <vt:lpstr>'4000'!Total_from_ESE_Guarantee</vt:lpstr>
      <vt:lpstr>'4002'!Total_from_ESE_Guarantee</vt:lpstr>
      <vt:lpstr>'4010'!Total_from_ESE_Guarantee</vt:lpstr>
      <vt:lpstr>'4012'!Total_from_ESE_Guarantee</vt:lpstr>
      <vt:lpstr>'4013'!Total_from_ESE_Guarantee</vt:lpstr>
      <vt:lpstr>'4020'!Total_from_ESE_Guarantee</vt:lpstr>
      <vt:lpstr>'4037'!Total_from_ESE_Guarantee</vt:lpstr>
      <vt:lpstr>'4041'!Total_from_ESE_Guarantee</vt:lpstr>
      <vt:lpstr>'0054'!Total_FTE_with_ESE_Services</vt:lpstr>
      <vt:lpstr>'0642'!Total_FTE_with_ESE_Services</vt:lpstr>
      <vt:lpstr>'0664'!Total_FTE_with_ESE_Services</vt:lpstr>
      <vt:lpstr>'1461'!Total_FTE_with_ESE_Services</vt:lpstr>
      <vt:lpstr>'1571'!Total_FTE_with_ESE_Services</vt:lpstr>
      <vt:lpstr>'2521'!Total_FTE_with_ESE_Services</vt:lpstr>
      <vt:lpstr>'2531'!Total_FTE_with_ESE_Services</vt:lpstr>
      <vt:lpstr>'2641'!Total_FTE_with_ESE_Services</vt:lpstr>
      <vt:lpstr>'2791'!Total_FTE_with_ESE_Services</vt:lpstr>
      <vt:lpstr>'2801'!Total_FTE_with_ESE_Services</vt:lpstr>
      <vt:lpstr>'2911'!Total_FTE_with_ESE_Services</vt:lpstr>
      <vt:lpstr>'2941'!Total_FTE_with_ESE_Services</vt:lpstr>
      <vt:lpstr>'3083'!Total_FTE_with_ESE_Services</vt:lpstr>
      <vt:lpstr>'3345'!Total_FTE_with_ESE_Services</vt:lpstr>
      <vt:lpstr>'3347'!Total_FTE_with_ESE_Services</vt:lpstr>
      <vt:lpstr>'3381'!Total_FTE_with_ESE_Services</vt:lpstr>
      <vt:lpstr>'3382'!Total_FTE_with_ESE_Services</vt:lpstr>
      <vt:lpstr>'3385'!Total_FTE_with_ESE_Services</vt:lpstr>
      <vt:lpstr>'3386'!Total_FTE_with_ESE_Services</vt:lpstr>
      <vt:lpstr>'3391'!Total_FTE_with_ESE_Services</vt:lpstr>
      <vt:lpstr>'3394'!Total_FTE_with_ESE_Services</vt:lpstr>
      <vt:lpstr>'3395'!Total_FTE_with_ESE_Services</vt:lpstr>
      <vt:lpstr>'3396'!Total_FTE_with_ESE_Services</vt:lpstr>
      <vt:lpstr>'3398'!Total_FTE_with_ESE_Services</vt:lpstr>
      <vt:lpstr>'3400'!Total_FTE_with_ESE_Services</vt:lpstr>
      <vt:lpstr>'3401'!Total_FTE_with_ESE_Services</vt:lpstr>
      <vt:lpstr>'3413'!Total_FTE_with_ESE_Services</vt:lpstr>
      <vt:lpstr>'3421'!Total_FTE_with_ESE_Services</vt:lpstr>
      <vt:lpstr>'3431'!Total_FTE_with_ESE_Services</vt:lpstr>
      <vt:lpstr>'3441'!Total_FTE_with_ESE_Services</vt:lpstr>
      <vt:lpstr>'3443'!Total_FTE_with_ESE_Services</vt:lpstr>
      <vt:lpstr>'3941'!Total_FTE_with_ESE_Services</vt:lpstr>
      <vt:lpstr>'3961'!Total_FTE_with_ESE_Services</vt:lpstr>
      <vt:lpstr>'3971'!Total_FTE_with_ESE_Services</vt:lpstr>
      <vt:lpstr>'4000'!Total_FTE_with_ESE_Services</vt:lpstr>
      <vt:lpstr>'4002'!Total_FTE_with_ESE_Services</vt:lpstr>
      <vt:lpstr>'4010'!Total_FTE_with_ESE_Services</vt:lpstr>
      <vt:lpstr>'4012'!Total_FTE_with_ESE_Services</vt:lpstr>
      <vt:lpstr>'4013'!Total_FTE_with_ESE_Services</vt:lpstr>
      <vt:lpstr>'4020'!Total_FTE_with_ESE_Services</vt:lpstr>
      <vt:lpstr>'4037'!Total_FTE_with_ESE_Services</vt:lpstr>
      <vt:lpstr>'4041'!Total_FTE_with_ESE_Services</vt:lpstr>
      <vt:lpstr>'0054'!Totals</vt:lpstr>
      <vt:lpstr>'0642'!Totals</vt:lpstr>
      <vt:lpstr>'0664'!Totals</vt:lpstr>
      <vt:lpstr>'1461'!Totals</vt:lpstr>
      <vt:lpstr>'1571'!Totals</vt:lpstr>
      <vt:lpstr>'2521'!Totals</vt:lpstr>
      <vt:lpstr>'2531'!Totals</vt:lpstr>
      <vt:lpstr>'2641'!Totals</vt:lpstr>
      <vt:lpstr>'2791'!Totals</vt:lpstr>
      <vt:lpstr>'2801'!Totals</vt:lpstr>
      <vt:lpstr>'2911'!Totals</vt:lpstr>
      <vt:lpstr>'2941'!Totals</vt:lpstr>
      <vt:lpstr>'3083'!Totals</vt:lpstr>
      <vt:lpstr>'3345'!Totals</vt:lpstr>
      <vt:lpstr>'3347'!Totals</vt:lpstr>
      <vt:lpstr>'3381'!Totals</vt:lpstr>
      <vt:lpstr>'3382'!Totals</vt:lpstr>
      <vt:lpstr>'3385'!Totals</vt:lpstr>
      <vt:lpstr>'3386'!Totals</vt:lpstr>
      <vt:lpstr>'3391'!Totals</vt:lpstr>
      <vt:lpstr>'3394'!Totals</vt:lpstr>
      <vt:lpstr>'3395'!Totals</vt:lpstr>
      <vt:lpstr>'3396'!Totals</vt:lpstr>
      <vt:lpstr>'3398'!Totals</vt:lpstr>
      <vt:lpstr>'3400'!Totals</vt:lpstr>
      <vt:lpstr>'3401'!Totals</vt:lpstr>
      <vt:lpstr>'3413'!Totals</vt:lpstr>
      <vt:lpstr>'3421'!Totals</vt:lpstr>
      <vt:lpstr>'3431'!Totals</vt:lpstr>
      <vt:lpstr>'3441'!Totals</vt:lpstr>
      <vt:lpstr>'3443'!Totals</vt:lpstr>
      <vt:lpstr>'3941'!Totals</vt:lpstr>
      <vt:lpstr>'3961'!Totals</vt:lpstr>
      <vt:lpstr>'3971'!Totals</vt:lpstr>
      <vt:lpstr>'4000'!Totals</vt:lpstr>
      <vt:lpstr>'4002'!Totals</vt:lpstr>
      <vt:lpstr>'4010'!Totals</vt:lpstr>
      <vt:lpstr>'4012'!Totals</vt:lpstr>
      <vt:lpstr>'4013'!Totals</vt:lpstr>
      <vt:lpstr>'4020'!Totals</vt:lpstr>
      <vt:lpstr>'4037'!Totals</vt:lpstr>
      <vt:lpstr>'4041'!Totals</vt:lpstr>
      <vt:lpstr>'0054'!Weighted_FTE____________b__x__c</vt:lpstr>
      <vt:lpstr>'0642'!Weighted_FTE____________b__x__c</vt:lpstr>
      <vt:lpstr>'0664'!Weighted_FTE____________b__x__c</vt:lpstr>
      <vt:lpstr>'1461'!Weighted_FTE____________b__x__c</vt:lpstr>
      <vt:lpstr>'1571'!Weighted_FTE____________b__x__c</vt:lpstr>
      <vt:lpstr>'2521'!Weighted_FTE____________b__x__c</vt:lpstr>
      <vt:lpstr>'2531'!Weighted_FTE____________b__x__c</vt:lpstr>
      <vt:lpstr>'2641'!Weighted_FTE____________b__x__c</vt:lpstr>
      <vt:lpstr>'2791'!Weighted_FTE____________b__x__c</vt:lpstr>
      <vt:lpstr>'2801'!Weighted_FTE____________b__x__c</vt:lpstr>
      <vt:lpstr>'2911'!Weighted_FTE____________b__x__c</vt:lpstr>
      <vt:lpstr>'2941'!Weighted_FTE____________b__x__c</vt:lpstr>
      <vt:lpstr>'3083'!Weighted_FTE____________b__x__c</vt:lpstr>
      <vt:lpstr>'3345'!Weighted_FTE____________b__x__c</vt:lpstr>
      <vt:lpstr>'3347'!Weighted_FTE____________b__x__c</vt:lpstr>
      <vt:lpstr>'3381'!Weighted_FTE____________b__x__c</vt:lpstr>
      <vt:lpstr>'3382'!Weighted_FTE____________b__x__c</vt:lpstr>
      <vt:lpstr>'3385'!Weighted_FTE____________b__x__c</vt:lpstr>
      <vt:lpstr>'3386'!Weighted_FTE____________b__x__c</vt:lpstr>
      <vt:lpstr>'3391'!Weighted_FTE____________b__x__c</vt:lpstr>
      <vt:lpstr>'3394'!Weighted_FTE____________b__x__c</vt:lpstr>
      <vt:lpstr>'3395'!Weighted_FTE____________b__x__c</vt:lpstr>
      <vt:lpstr>'3396'!Weighted_FTE____________b__x__c</vt:lpstr>
      <vt:lpstr>'3398'!Weighted_FTE____________b__x__c</vt:lpstr>
      <vt:lpstr>'3400'!Weighted_FTE____________b__x__c</vt:lpstr>
      <vt:lpstr>'3401'!Weighted_FTE____________b__x__c</vt:lpstr>
      <vt:lpstr>'3413'!Weighted_FTE____________b__x__c</vt:lpstr>
      <vt:lpstr>'3421'!Weighted_FTE____________b__x__c</vt:lpstr>
      <vt:lpstr>'3431'!Weighted_FTE____________b__x__c</vt:lpstr>
      <vt:lpstr>'3441'!Weighted_FTE____________b__x__c</vt:lpstr>
      <vt:lpstr>'3443'!Weighted_FTE____________b__x__c</vt:lpstr>
      <vt:lpstr>'3941'!Weighted_FTE____________b__x__c</vt:lpstr>
      <vt:lpstr>'3961'!Weighted_FTE____________b__x__c</vt:lpstr>
      <vt:lpstr>'3971'!Weighted_FTE____________b__x__c</vt:lpstr>
      <vt:lpstr>'4000'!Weighted_FTE____________b__x__c</vt:lpstr>
      <vt:lpstr>'4002'!Weighted_FTE____________b__x__c</vt:lpstr>
      <vt:lpstr>'4010'!Weighted_FTE____________b__x__c</vt:lpstr>
      <vt:lpstr>'4012'!Weighted_FTE____________b__x__c</vt:lpstr>
      <vt:lpstr>'4013'!Weighted_FTE____________b__x__c</vt:lpstr>
      <vt:lpstr>'4020'!Weighted_FTE____________b__x__c</vt:lpstr>
      <vt:lpstr>'4037'!Weighted_FTE____________b__x__c</vt:lpstr>
      <vt:lpstr>'4041'!Weighted_FTE____________b__x__c</vt:lpstr>
      <vt:lpstr>'0054'!Weighted_FTE__From_Section_1</vt:lpstr>
      <vt:lpstr>'0642'!Weighted_FTE__From_Section_1</vt:lpstr>
      <vt:lpstr>'0664'!Weighted_FTE__From_Section_1</vt:lpstr>
      <vt:lpstr>'1461'!Weighted_FTE__From_Section_1</vt:lpstr>
      <vt:lpstr>'1571'!Weighted_FTE__From_Section_1</vt:lpstr>
      <vt:lpstr>'2521'!Weighted_FTE__From_Section_1</vt:lpstr>
      <vt:lpstr>'2531'!Weighted_FTE__From_Section_1</vt:lpstr>
      <vt:lpstr>'2641'!Weighted_FTE__From_Section_1</vt:lpstr>
      <vt:lpstr>'2791'!Weighted_FTE__From_Section_1</vt:lpstr>
      <vt:lpstr>'2801'!Weighted_FTE__From_Section_1</vt:lpstr>
      <vt:lpstr>'2911'!Weighted_FTE__From_Section_1</vt:lpstr>
      <vt:lpstr>'2941'!Weighted_FTE__From_Section_1</vt:lpstr>
      <vt:lpstr>'3083'!Weighted_FTE__From_Section_1</vt:lpstr>
      <vt:lpstr>'3345'!Weighted_FTE__From_Section_1</vt:lpstr>
      <vt:lpstr>'3347'!Weighted_FTE__From_Section_1</vt:lpstr>
      <vt:lpstr>'3381'!Weighted_FTE__From_Section_1</vt:lpstr>
      <vt:lpstr>'3382'!Weighted_FTE__From_Section_1</vt:lpstr>
      <vt:lpstr>'3385'!Weighted_FTE__From_Section_1</vt:lpstr>
      <vt:lpstr>'3386'!Weighted_FTE__From_Section_1</vt:lpstr>
      <vt:lpstr>'3391'!Weighted_FTE__From_Section_1</vt:lpstr>
      <vt:lpstr>'3394'!Weighted_FTE__From_Section_1</vt:lpstr>
      <vt:lpstr>'3395'!Weighted_FTE__From_Section_1</vt:lpstr>
      <vt:lpstr>'3396'!Weighted_FTE__From_Section_1</vt:lpstr>
      <vt:lpstr>'3398'!Weighted_FTE__From_Section_1</vt:lpstr>
      <vt:lpstr>'3400'!Weighted_FTE__From_Section_1</vt:lpstr>
      <vt:lpstr>'3401'!Weighted_FTE__From_Section_1</vt:lpstr>
      <vt:lpstr>'3413'!Weighted_FTE__From_Section_1</vt:lpstr>
      <vt:lpstr>'3421'!Weighted_FTE__From_Section_1</vt:lpstr>
      <vt:lpstr>'3431'!Weighted_FTE__From_Section_1</vt:lpstr>
      <vt:lpstr>'3441'!Weighted_FTE__From_Section_1</vt:lpstr>
      <vt:lpstr>'3443'!Weighted_FTE__From_Section_1</vt:lpstr>
      <vt:lpstr>'3941'!Weighted_FTE__From_Section_1</vt:lpstr>
      <vt:lpstr>'3961'!Weighted_FTE__From_Section_1</vt:lpstr>
      <vt:lpstr>'3971'!Weighted_FTE__From_Section_1</vt:lpstr>
      <vt:lpstr>'4000'!Weighted_FTE__From_Section_1</vt:lpstr>
      <vt:lpstr>'4002'!Weighted_FTE__From_Section_1</vt:lpstr>
      <vt:lpstr>'4010'!Weighted_FTE__From_Section_1</vt:lpstr>
      <vt:lpstr>'4012'!Weighted_FTE__From_Section_1</vt:lpstr>
      <vt:lpstr>'4013'!Weighted_FTE__From_Section_1</vt:lpstr>
      <vt:lpstr>'4020'!Weighted_FTE__From_Section_1</vt:lpstr>
      <vt:lpstr>'4037'!Weighted_FTE__From_Section_1</vt:lpstr>
      <vt:lpstr>'4041'!Weighted_FTE__From_Section_1</vt:lpstr>
    </vt:vector>
  </TitlesOfParts>
  <Company>PBCSD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Samuels</dc:creator>
  <cp:lastModifiedBy>CD</cp:lastModifiedBy>
  <cp:lastPrinted>2015-04-07T15:28:49Z</cp:lastPrinted>
  <dcterms:created xsi:type="dcterms:W3CDTF">2009-05-22T13:49:02Z</dcterms:created>
  <dcterms:modified xsi:type="dcterms:W3CDTF">2015-04-09T16:33:41Z</dcterms:modified>
</cp:coreProperties>
</file>